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nerson.bueno\Desktop\"/>
    </mc:Choice>
  </mc:AlternateContent>
  <bookViews>
    <workbookView xWindow="0" yWindow="0" windowWidth="23040" windowHeight="9384" tabRatio="792" activeTab="7"/>
  </bookViews>
  <sheets>
    <sheet name="CLINICO GERAL 20 horas" sheetId="16" r:id="rId1"/>
    <sheet name="CLINICO GERAL 40 horas" sheetId="12" r:id="rId2"/>
    <sheet name="PEDIATRA" sheetId="11" r:id="rId3"/>
    <sheet name="GINECOLOGISTA" sheetId="4" r:id="rId4"/>
    <sheet name="PSIQUIATRA" sheetId="8" r:id="rId5"/>
    <sheet name="NEUROLOGISTA" sheetId="7" r:id="rId6"/>
    <sheet name="CIRUGIAO GERAL" sheetId="6" r:id="rId7"/>
    <sheet name="RESUMO GERAL" sheetId="15" r:id="rId8"/>
  </sheets>
  <definedNames>
    <definedName name="_xlnm.Print_Area" localSheetId="6">'CIRUGIAO GERAL'!$A$1:$E$92</definedName>
    <definedName name="_xlnm.Print_Area" localSheetId="1">'CLINICO GERAL 40 horas'!$A$1:$E$76</definedName>
    <definedName name="_xlnm.Print_Area" localSheetId="3">GINECOLOGISTA!$A$1:$E$92</definedName>
    <definedName name="_xlnm.Print_Area" localSheetId="5">NEUROLOGISTA!$A$1:$E$92</definedName>
    <definedName name="_xlnm.Print_Area" localSheetId="2">PEDIATRA!$A$1:$E$92</definedName>
    <definedName name="_xlnm.Print_Area" localSheetId="4">PSIQUIATRA!$A$1:$E$92</definedName>
    <definedName name="_xlnm.Print_Area" localSheetId="7">'RESUMO GERAL'!$A$1:$G$16</definedName>
  </definedNames>
  <calcPr calcId="152511"/>
</workbook>
</file>

<file path=xl/calcChain.xml><?xml version="1.0" encoding="utf-8"?>
<calcChain xmlns="http://schemas.openxmlformats.org/spreadsheetml/2006/main">
  <c r="D66" i="16" l="1"/>
  <c r="E65" i="16"/>
  <c r="E64" i="16"/>
  <c r="E66" i="16" s="1"/>
  <c r="E63" i="16"/>
  <c r="D61" i="16"/>
  <c r="E56" i="16"/>
  <c r="D46" i="16"/>
  <c r="E44" i="16"/>
  <c r="E43" i="16"/>
  <c r="D41" i="16"/>
  <c r="D32" i="16"/>
  <c r="D22" i="16"/>
  <c r="E10" i="16"/>
  <c r="E9" i="16"/>
  <c r="E8" i="16"/>
  <c r="E8" i="6"/>
  <c r="D48" i="16" l="1"/>
  <c r="E11" i="16"/>
  <c r="E35" i="16"/>
  <c r="E46" i="16"/>
  <c r="E40" i="16"/>
  <c r="E36" i="16"/>
  <c r="E28" i="16"/>
  <c r="E24" i="16"/>
  <c r="E20" i="16"/>
  <c r="E16" i="16"/>
  <c r="E37" i="16"/>
  <c r="E29" i="16"/>
  <c r="E25" i="16"/>
  <c r="E21" i="16"/>
  <c r="E17" i="16"/>
  <c r="E45" i="16"/>
  <c r="E38" i="16"/>
  <c r="E34" i="16"/>
  <c r="E30" i="16"/>
  <c r="E26" i="16"/>
  <c r="E18" i="16"/>
  <c r="E14" i="16"/>
  <c r="E39" i="16"/>
  <c r="E31" i="16"/>
  <c r="E27" i="16"/>
  <c r="E19" i="16"/>
  <c r="E15" i="16"/>
  <c r="E8" i="7"/>
  <c r="E8" i="8"/>
  <c r="E8" i="4"/>
  <c r="E56" i="12"/>
  <c r="E22" i="16" l="1"/>
  <c r="E32" i="16"/>
  <c r="E42" i="16" s="1"/>
  <c r="E41" i="16"/>
  <c r="D22" i="11"/>
  <c r="E8" i="12"/>
  <c r="H77" i="12"/>
  <c r="H68" i="12"/>
  <c r="D66" i="12"/>
  <c r="D61" i="12"/>
  <c r="D46" i="12"/>
  <c r="E44" i="12"/>
  <c r="E43" i="12"/>
  <c r="D41" i="12"/>
  <c r="D32" i="12"/>
  <c r="D22" i="12"/>
  <c r="E10" i="12"/>
  <c r="H77" i="11"/>
  <c r="H68" i="11"/>
  <c r="D66" i="11"/>
  <c r="D61" i="11"/>
  <c r="E56" i="11"/>
  <c r="D46" i="11"/>
  <c r="E44" i="11"/>
  <c r="E43" i="11"/>
  <c r="D41" i="11"/>
  <c r="D32" i="11"/>
  <c r="E10" i="11"/>
  <c r="H77" i="8"/>
  <c r="H68" i="8"/>
  <c r="D66" i="8"/>
  <c r="D61" i="8"/>
  <c r="E56" i="8"/>
  <c r="D46" i="8"/>
  <c r="E44" i="8"/>
  <c r="E43" i="8"/>
  <c r="D41" i="8"/>
  <c r="D32" i="8"/>
  <c r="D22" i="8"/>
  <c r="E10" i="8"/>
  <c r="H77" i="7"/>
  <c r="H68" i="7"/>
  <c r="D66" i="7"/>
  <c r="D61" i="7"/>
  <c r="E56" i="7"/>
  <c r="D46" i="7"/>
  <c r="E44" i="7"/>
  <c r="E43" i="7"/>
  <c r="D41" i="7"/>
  <c r="D32" i="7"/>
  <c r="D22" i="7"/>
  <c r="E9" i="7"/>
  <c r="H77" i="6"/>
  <c r="H68" i="6"/>
  <c r="D66" i="6"/>
  <c r="D61" i="6"/>
  <c r="E56" i="6"/>
  <c r="D46" i="6"/>
  <c r="E44" i="6"/>
  <c r="E43" i="6"/>
  <c r="D41" i="6"/>
  <c r="D32" i="6"/>
  <c r="D22" i="6"/>
  <c r="E10" i="6"/>
  <c r="E47" i="16" l="1"/>
  <c r="E48" i="16" s="1"/>
  <c r="E57" i="16" s="1"/>
  <c r="E60" i="16" s="1"/>
  <c r="D48" i="6"/>
  <c r="E10" i="7"/>
  <c r="D48" i="7"/>
  <c r="E9" i="6"/>
  <c r="E11" i="6" s="1"/>
  <c r="D48" i="8"/>
  <c r="E9" i="8"/>
  <c r="E11" i="8" s="1"/>
  <c r="D48" i="11"/>
  <c r="D48" i="12"/>
  <c r="E9" i="12"/>
  <c r="E11" i="12" s="1"/>
  <c r="E9" i="11"/>
  <c r="E11" i="11" s="1"/>
  <c r="E11" i="7"/>
  <c r="E56" i="4"/>
  <c r="D22" i="4"/>
  <c r="D46" i="4"/>
  <c r="E9" i="4"/>
  <c r="D66" i="4"/>
  <c r="D61" i="4"/>
  <c r="E44" i="4"/>
  <c r="E43" i="4"/>
  <c r="D41" i="4"/>
  <c r="D32" i="4"/>
  <c r="C73" i="16" l="1"/>
  <c r="E73" i="16" s="1"/>
  <c r="C6" i="15" s="1"/>
  <c r="E59" i="16"/>
  <c r="E61" i="16" s="1"/>
  <c r="E35" i="6"/>
  <c r="E15" i="6"/>
  <c r="E30" i="6"/>
  <c r="E24" i="6"/>
  <c r="E25" i="6"/>
  <c r="E40" i="6"/>
  <c r="E27" i="6"/>
  <c r="E18" i="6"/>
  <c r="E17" i="6"/>
  <c r="E19" i="6"/>
  <c r="E14" i="6"/>
  <c r="E46" i="6"/>
  <c r="E31" i="6"/>
  <c r="E45" i="6"/>
  <c r="E26" i="6"/>
  <c r="E16" i="6"/>
  <c r="E21" i="6"/>
  <c r="E36" i="6"/>
  <c r="E38" i="6"/>
  <c r="E37" i="6"/>
  <c r="E28" i="6"/>
  <c r="E39" i="6"/>
  <c r="E34" i="6"/>
  <c r="E29" i="6"/>
  <c r="E20" i="6"/>
  <c r="D48" i="4"/>
  <c r="E39" i="8"/>
  <c r="E19" i="8"/>
  <c r="E34" i="8"/>
  <c r="E14" i="8"/>
  <c r="E21" i="8"/>
  <c r="E36" i="8"/>
  <c r="E16" i="8"/>
  <c r="E31" i="8"/>
  <c r="E26" i="8"/>
  <c r="E46" i="8"/>
  <c r="E38" i="8"/>
  <c r="E25" i="8"/>
  <c r="E20" i="8"/>
  <c r="E35" i="8"/>
  <c r="E15" i="8"/>
  <c r="E30" i="8"/>
  <c r="E37" i="8"/>
  <c r="E17" i="8"/>
  <c r="E28" i="8"/>
  <c r="E45" i="8"/>
  <c r="E29" i="8"/>
  <c r="E24" i="8"/>
  <c r="E27" i="8"/>
  <c r="E18" i="8"/>
  <c r="E40" i="8"/>
  <c r="E31" i="12"/>
  <c r="E45" i="12"/>
  <c r="E26" i="12"/>
  <c r="E29" i="12"/>
  <c r="E46" i="12"/>
  <c r="E24" i="12"/>
  <c r="E39" i="12"/>
  <c r="E34" i="12"/>
  <c r="E14" i="12"/>
  <c r="E21" i="12"/>
  <c r="E16" i="12"/>
  <c r="E15" i="12"/>
  <c r="E37" i="12"/>
  <c r="E28" i="12"/>
  <c r="E27" i="12"/>
  <c r="E38" i="12"/>
  <c r="E18" i="12"/>
  <c r="E25" i="12"/>
  <c r="E40" i="12"/>
  <c r="E20" i="12"/>
  <c r="E19" i="12"/>
  <c r="E36" i="12"/>
  <c r="E35" i="12"/>
  <c r="E30" i="12"/>
  <c r="E17" i="12"/>
  <c r="E39" i="11"/>
  <c r="E35" i="11"/>
  <c r="E31" i="11"/>
  <c r="E27" i="11"/>
  <c r="E19" i="11"/>
  <c r="E15" i="11"/>
  <c r="E36" i="11"/>
  <c r="E28" i="11"/>
  <c r="E16" i="11"/>
  <c r="E45" i="11"/>
  <c r="E38" i="11"/>
  <c r="E34" i="11"/>
  <c r="E30" i="11"/>
  <c r="E26" i="11"/>
  <c r="E18" i="11"/>
  <c r="E14" i="11"/>
  <c r="E46" i="11"/>
  <c r="E40" i="11"/>
  <c r="E20" i="11"/>
  <c r="E37" i="11"/>
  <c r="E29" i="11"/>
  <c r="E25" i="11"/>
  <c r="E21" i="11"/>
  <c r="E17" i="11"/>
  <c r="E24" i="11"/>
  <c r="E45" i="7"/>
  <c r="E38" i="7"/>
  <c r="E34" i="7"/>
  <c r="E30" i="7"/>
  <c r="E26" i="7"/>
  <c r="E18" i="7"/>
  <c r="E14" i="7"/>
  <c r="E28" i="7"/>
  <c r="E20" i="7"/>
  <c r="E39" i="7"/>
  <c r="E31" i="7"/>
  <c r="E27" i="7"/>
  <c r="E19" i="7"/>
  <c r="E37" i="7"/>
  <c r="E29" i="7"/>
  <c r="E25" i="7"/>
  <c r="E21" i="7"/>
  <c r="E17" i="7"/>
  <c r="E46" i="7"/>
  <c r="E40" i="7"/>
  <c r="E36" i="7"/>
  <c r="E24" i="7"/>
  <c r="E16" i="7"/>
  <c r="E35" i="7"/>
  <c r="E15" i="7"/>
  <c r="E10" i="4"/>
  <c r="E11" i="4" s="1"/>
  <c r="E25" i="4" s="1"/>
  <c r="E67" i="16" l="1"/>
  <c r="C74" i="16"/>
  <c r="E68" i="16"/>
  <c r="E41" i="6"/>
  <c r="E38" i="4"/>
  <c r="E35" i="4"/>
  <c r="E45" i="4"/>
  <c r="E37" i="4"/>
  <c r="E40" i="4"/>
  <c r="E29" i="4"/>
  <c r="E22" i="6"/>
  <c r="E34" i="4"/>
  <c r="E36" i="4"/>
  <c r="E32" i="6"/>
  <c r="E22" i="8"/>
  <c r="E32" i="8"/>
  <c r="E41" i="8"/>
  <c r="E22" i="12"/>
  <c r="E32" i="12"/>
  <c r="E42" i="12" s="1"/>
  <c r="E41" i="12"/>
  <c r="E22" i="11"/>
  <c r="E41" i="11"/>
  <c r="E32" i="11"/>
  <c r="E42" i="11" s="1"/>
  <c r="E41" i="7"/>
  <c r="E22" i="7"/>
  <c r="E32" i="7"/>
  <c r="E30" i="4"/>
  <c r="E31" i="4"/>
  <c r="E28" i="4"/>
  <c r="E26" i="4"/>
  <c r="E27" i="4"/>
  <c r="E24" i="4"/>
  <c r="E20" i="4"/>
  <c r="E16" i="4"/>
  <c r="E19" i="4"/>
  <c r="E15" i="4"/>
  <c r="E39" i="4"/>
  <c r="E21" i="4"/>
  <c r="E17" i="4"/>
  <c r="E46" i="4"/>
  <c r="E18" i="4"/>
  <c r="E14" i="4"/>
  <c r="E74" i="16" l="1"/>
  <c r="C75" i="16"/>
  <c r="E47" i="6"/>
  <c r="E48" i="6" s="1"/>
  <c r="E57" i="6" s="1"/>
  <c r="E60" i="6" s="1"/>
  <c r="E47" i="8"/>
  <c r="E41" i="4"/>
  <c r="E47" i="7"/>
  <c r="E48" i="7" s="1"/>
  <c r="E57" i="7" s="1"/>
  <c r="C73" i="7" s="1"/>
  <c r="E48" i="8"/>
  <c r="E57" i="8" s="1"/>
  <c r="E60" i="8" s="1"/>
  <c r="E47" i="11"/>
  <c r="E48" i="11" s="1"/>
  <c r="E57" i="11" s="1"/>
  <c r="E47" i="12"/>
  <c r="E32" i="4"/>
  <c r="E22" i="4"/>
  <c r="E75" i="16" l="1"/>
  <c r="D6" i="15"/>
  <c r="G6" i="15" s="1"/>
  <c r="F6" i="15" s="1"/>
  <c r="E59" i="6"/>
  <c r="F63" i="6" s="1"/>
  <c r="F66" i="6" s="1"/>
  <c r="E64" i="6" s="1"/>
  <c r="C73" i="6"/>
  <c r="E73" i="6" s="1"/>
  <c r="C12" i="15" s="1"/>
  <c r="E59" i="7"/>
  <c r="E60" i="7"/>
  <c r="E61" i="7" s="1"/>
  <c r="C73" i="11"/>
  <c r="E73" i="11" s="1"/>
  <c r="C8" i="15" s="1"/>
  <c r="C73" i="8"/>
  <c r="E73" i="8" s="1"/>
  <c r="C10" i="15" s="1"/>
  <c r="E59" i="8"/>
  <c r="E61" i="8" s="1"/>
  <c r="F63" i="8" s="1"/>
  <c r="F66" i="8" s="1"/>
  <c r="E64" i="8" s="1"/>
  <c r="E60" i="11"/>
  <c r="E59" i="11"/>
  <c r="E48" i="12"/>
  <c r="E73" i="7"/>
  <c r="C11" i="15" s="1"/>
  <c r="E57" i="12" l="1"/>
  <c r="E60" i="12" s="1"/>
  <c r="E65" i="6"/>
  <c r="E63" i="6"/>
  <c r="E61" i="11"/>
  <c r="F63" i="11" s="1"/>
  <c r="F66" i="11" s="1"/>
  <c r="E63" i="11" s="1"/>
  <c r="E65" i="8"/>
  <c r="E63" i="8"/>
  <c r="F63" i="7"/>
  <c r="F66" i="7" s="1"/>
  <c r="C73" i="12" l="1"/>
  <c r="E73" i="12" s="1"/>
  <c r="C7" i="15" s="1"/>
  <c r="E59" i="12"/>
  <c r="E61" i="12" s="1"/>
  <c r="E66" i="6"/>
  <c r="C74" i="6" s="1"/>
  <c r="E68" i="6"/>
  <c r="E64" i="11"/>
  <c r="E65" i="11"/>
  <c r="E66" i="8"/>
  <c r="E67" i="8" s="1"/>
  <c r="E65" i="7"/>
  <c r="E63" i="7"/>
  <c r="E64" i="7"/>
  <c r="C75" i="6" l="1"/>
  <c r="E67" i="6"/>
  <c r="E66" i="11"/>
  <c r="C74" i="11" s="1"/>
  <c r="E74" i="11" s="1"/>
  <c r="E68" i="8"/>
  <c r="C74" i="8"/>
  <c r="C75" i="8" s="1"/>
  <c r="F63" i="12"/>
  <c r="F66" i="12" s="1"/>
  <c r="E66" i="7"/>
  <c r="E74" i="6" l="1"/>
  <c r="D12" i="15" s="1"/>
  <c r="E75" i="6"/>
  <c r="G12" i="15" s="1"/>
  <c r="F12" i="15" s="1"/>
  <c r="E67" i="11"/>
  <c r="E68" i="11"/>
  <c r="C75" i="11"/>
  <c r="E75" i="11"/>
  <c r="G8" i="15" s="1"/>
  <c r="F8" i="15" s="1"/>
  <c r="D8" i="15"/>
  <c r="E74" i="8"/>
  <c r="D10" i="15" s="1"/>
  <c r="E63" i="12"/>
  <c r="E64" i="12"/>
  <c r="E65" i="12"/>
  <c r="C74" i="7"/>
  <c r="E68" i="7"/>
  <c r="E67" i="7"/>
  <c r="E75" i="8" l="1"/>
  <c r="G10" i="15" s="1"/>
  <c r="F10" i="15" s="1"/>
  <c r="E66" i="12"/>
  <c r="E67" i="12" s="1"/>
  <c r="E74" i="7"/>
  <c r="D11" i="15" s="1"/>
  <c r="C75" i="7"/>
  <c r="E47" i="4"/>
  <c r="E48" i="4" s="1"/>
  <c r="E75" i="7" l="1"/>
  <c r="G11" i="15" s="1"/>
  <c r="F11" i="15" s="1"/>
  <c r="E68" i="12"/>
  <c r="C74" i="12"/>
  <c r="E57" i="4"/>
  <c r="C73" i="4" s="1"/>
  <c r="C75" i="12" l="1"/>
  <c r="E74" i="12"/>
  <c r="E75" i="12" s="1"/>
  <c r="G7" i="15" s="1"/>
  <c r="F7" i="15" s="1"/>
  <c r="E60" i="4"/>
  <c r="E73" i="4"/>
  <c r="C9" i="15" s="1"/>
  <c r="E59" i="4"/>
  <c r="D7" i="15" l="1"/>
  <c r="E61" i="4"/>
  <c r="H77" i="4"/>
  <c r="F63" i="4" l="1"/>
  <c r="F66" i="4" s="1"/>
  <c r="E65" i="4" s="1"/>
  <c r="H68" i="4"/>
  <c r="E63" i="4" l="1"/>
  <c r="E64" i="4"/>
  <c r="E66" i="4" l="1"/>
  <c r="C74" i="4" l="1"/>
  <c r="E74" i="4" s="1"/>
  <c r="D9" i="15" s="1"/>
  <c r="E67" i="4"/>
  <c r="E68" i="4"/>
  <c r="C75" i="4" l="1"/>
  <c r="E75" i="4"/>
  <c r="G9" i="15" s="1"/>
  <c r="F9" i="15" s="1"/>
</calcChain>
</file>

<file path=xl/sharedStrings.xml><?xml version="1.0" encoding="utf-8"?>
<sst xmlns="http://schemas.openxmlformats.org/spreadsheetml/2006/main" count="785" uniqueCount="133">
  <si>
    <t>TOTAL DA REMUNERAÇÃO</t>
  </si>
  <si>
    <t>%</t>
  </si>
  <si>
    <t>INSS</t>
  </si>
  <si>
    <t>INCRA</t>
  </si>
  <si>
    <t>FGTS</t>
  </si>
  <si>
    <t>SEBRAE</t>
  </si>
  <si>
    <t>Aviso Prévio Indenizado</t>
  </si>
  <si>
    <t>Aviso Prévio Trabalhado</t>
  </si>
  <si>
    <t>Ausências Legais</t>
  </si>
  <si>
    <t>COMPOSIÇÃO DO CUSTO MENSAL</t>
  </si>
  <si>
    <t>II - SALÁRIO ESTIMADO DO PROFISSIONAL - REMUNERAÇÃO</t>
  </si>
  <si>
    <t>Valor Unit.</t>
  </si>
  <si>
    <t>Custo Unit.</t>
  </si>
  <si>
    <t>lll - ENCARGOS SOCIAIS INCIDENTES SOBRE A REMUNERAÇÃO</t>
  </si>
  <si>
    <t>GRUPO A</t>
  </si>
  <si>
    <t>VALOR</t>
  </si>
  <si>
    <t>SESC</t>
  </si>
  <si>
    <t>A-01</t>
  </si>
  <si>
    <t>A-02</t>
  </si>
  <si>
    <t>A-03</t>
  </si>
  <si>
    <t>A-04</t>
  </si>
  <si>
    <t>A-05</t>
  </si>
  <si>
    <t>A-06</t>
  </si>
  <si>
    <t>A-07</t>
  </si>
  <si>
    <t>A-08</t>
  </si>
  <si>
    <t>SENAC</t>
  </si>
  <si>
    <t>Salário Educação</t>
  </si>
  <si>
    <t>SAT e RAT</t>
  </si>
  <si>
    <t>TOTAL DO GRUPO A</t>
  </si>
  <si>
    <t>GRUPO B - 13° SALÁRIO E ADICIONAL DE FÉRIAS E REPOSIÇÃO</t>
  </si>
  <si>
    <t>B-01</t>
  </si>
  <si>
    <t>B-02</t>
  </si>
  <si>
    <t>B-03</t>
  </si>
  <si>
    <t>B-04</t>
  </si>
  <si>
    <t>B-05</t>
  </si>
  <si>
    <t>B-06</t>
  </si>
  <si>
    <t>B-07</t>
  </si>
  <si>
    <t>B-08</t>
  </si>
  <si>
    <t>TOTAL DO GUPO B</t>
  </si>
  <si>
    <t>13° SALÁRIO</t>
  </si>
  <si>
    <t>FÉRIAS +1/3 proporcional</t>
  </si>
  <si>
    <t>Incidencia s/custo reposição</t>
  </si>
  <si>
    <t>Ausencia por doença</t>
  </si>
  <si>
    <t>Ausências por acidente de trabalho</t>
  </si>
  <si>
    <t>Incidência Encargos s/13° e adiciona de férias</t>
  </si>
  <si>
    <t>Licença Paternidade</t>
  </si>
  <si>
    <t>GRUPO C - Encargos que não recebem inidência do grupo B</t>
  </si>
  <si>
    <t>C-01</t>
  </si>
  <si>
    <t>C-02</t>
  </si>
  <si>
    <t>C-03</t>
  </si>
  <si>
    <t>C-04</t>
  </si>
  <si>
    <t>C-05</t>
  </si>
  <si>
    <t>C-06</t>
  </si>
  <si>
    <t>C-07</t>
  </si>
  <si>
    <t>TOTAL DO GRUPO C</t>
  </si>
  <si>
    <t>Incidencia FGTS s/ Aviso Prévio Indenizado</t>
  </si>
  <si>
    <t>Multa FGTS s/ Aviso Prévio Indenizado</t>
  </si>
  <si>
    <t>Multa FGTS s/ Aviso Prévio Trabalhado</t>
  </si>
  <si>
    <t>Incidencia FGTS s/ Aviso Prévio Trabalhado</t>
  </si>
  <si>
    <t>Multa FGTS na contratualidade</t>
  </si>
  <si>
    <t>GRUPO D - DEMAIS BENEFÍCIOS</t>
  </si>
  <si>
    <t>D-01</t>
  </si>
  <si>
    <t>D-02</t>
  </si>
  <si>
    <t>D-03</t>
  </si>
  <si>
    <t>Plano de Benefício Social Familiar</t>
  </si>
  <si>
    <t>Auxílio Natalidade</t>
  </si>
  <si>
    <t>Afastamento Maternidade e Incidência encargos</t>
  </si>
  <si>
    <t>TOTAL DO GRUPO D</t>
  </si>
  <si>
    <t>TOTAL DE ENCARGOS SOCIAIS</t>
  </si>
  <si>
    <t>VALOR TOTAL DE REMUNERAÇÃO + ENCARGOS SOCIAIS</t>
  </si>
  <si>
    <t>IV - INSUMOS</t>
  </si>
  <si>
    <t>Uniforme e EPI´s</t>
  </si>
  <si>
    <t>Dedução s/ vale alimentação</t>
  </si>
  <si>
    <t>Vale transporte (valor 22 dias)</t>
  </si>
  <si>
    <t>Dedução Legal do Vale Transporte</t>
  </si>
  <si>
    <t>Demais Insumos</t>
  </si>
  <si>
    <t>TOTAL DE INSUMOS</t>
  </si>
  <si>
    <t>VALOR TOTAL DA REMUNERAÇÃO +ENCARGOS + INSUMOS</t>
  </si>
  <si>
    <t>V - BONIFICAÇÃO E OUTRAS DESPESAS</t>
  </si>
  <si>
    <t>Despesas Administrativas/operacionais</t>
  </si>
  <si>
    <t>TOTAL BONIFICAÇÃO E OUTRAS DESPESAS</t>
  </si>
  <si>
    <t>VI - TRIBUTAÇÃO SOBRE O FATURAMENTO</t>
  </si>
  <si>
    <t>ISS</t>
  </si>
  <si>
    <t>CONFINS</t>
  </si>
  <si>
    <t>PIS</t>
  </si>
  <si>
    <t>TOTAL - TRIBUTOS SOB FATURAMENTO</t>
  </si>
  <si>
    <t>TOTAL DOS ITENS IV-V-VI</t>
  </si>
  <si>
    <t>PREÇO TOTAL</t>
  </si>
  <si>
    <t xml:space="preserve">QUADRO RESUMO </t>
  </si>
  <si>
    <t>DESCRIÇÃO</t>
  </si>
  <si>
    <t>MONTANTE B (MATERIAIS/INSUMOS/OUTROS)</t>
  </si>
  <si>
    <t>TIPO DE SERVIÇO</t>
  </si>
  <si>
    <t>Salário Fixo (Base)</t>
  </si>
  <si>
    <t>R$</t>
  </si>
  <si>
    <t>Custo Mensal R$</t>
  </si>
  <si>
    <t>TOTAL (R$)</t>
  </si>
  <si>
    <t>VALOR TOTAL</t>
  </si>
  <si>
    <t>Adicional de Isalubridade 20%</t>
  </si>
  <si>
    <t>Vale Alimentação (17,41x30 dias)</t>
  </si>
  <si>
    <t>Adicional Noturno 20%</t>
  </si>
  <si>
    <t>Valor Hora</t>
  </si>
  <si>
    <t>PREÇO TOTAL HORA PLANTAO</t>
  </si>
  <si>
    <t>Custo Unit. R$</t>
  </si>
  <si>
    <t>MONTANTE A (HORA)</t>
  </si>
  <si>
    <t>CUSTO MENSAL</t>
  </si>
  <si>
    <t>PROFISSIONAIS</t>
  </si>
  <si>
    <t xml:space="preserve">Salário Fixo </t>
  </si>
  <si>
    <t xml:space="preserve">MONTANTE A </t>
  </si>
  <si>
    <t>ITEM</t>
  </si>
  <si>
    <t>DESCRIÇÃO DOS SERVIÇOS (FUNÇÃO)</t>
  </si>
  <si>
    <t>MONTANTE A</t>
  </si>
  <si>
    <t>MONTANTE B</t>
  </si>
  <si>
    <t xml:space="preserve">VALOR TOTAL </t>
  </si>
  <si>
    <t>TOTAIS MENSAIS</t>
  </si>
  <si>
    <t>PLANILHA RESUMO GERAL</t>
  </si>
  <si>
    <t>TOTAL GERAL MEDIO MENSAL</t>
  </si>
  <si>
    <t>Salário Fixo</t>
  </si>
  <si>
    <t>qnt medicos</t>
  </si>
  <si>
    <t>PEDIATRA</t>
  </si>
  <si>
    <t>GINCELOGIA / OBSTETRICIA</t>
  </si>
  <si>
    <t>PSIQUIATRA</t>
  </si>
  <si>
    <t>NEUROLOGISTA</t>
  </si>
  <si>
    <t>CIRURGIAO GERAL</t>
  </si>
  <si>
    <t>CLINICO GERAL</t>
  </si>
  <si>
    <t>BDI - (IRRF,ADIR,CSLL, lucro, IRPF - Ajuda de Custos)</t>
  </si>
  <si>
    <t>CLINICO GERAL 40 Horas</t>
  </si>
  <si>
    <t>CLINICO GERAL 20 Horas</t>
  </si>
  <si>
    <t>PEDIATRA 40 horas</t>
  </si>
  <si>
    <t>GINECOLOGISTA 40 horas</t>
  </si>
  <si>
    <t>PSIQUIATRA 20 horas</t>
  </si>
  <si>
    <t>NEUROLOGISTA 12 horas</t>
  </si>
  <si>
    <t>CIRURGIAO GERAL 4 horas</t>
  </si>
  <si>
    <t>MÉDIA HORAS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</si>
</sst>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R$&quot;\ 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color theme="1"/>
      <name val="Candara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rgb="FF000009"/>
      <name val="Arial"/>
      <family val="2"/>
    </font>
    <font>
      <b/>
      <sz val="10"/>
      <color indexed="8"/>
      <name val="Arial"/>
      <family val="2"/>
    </font>
    <font>
      <sz val="11"/>
      <color rgb="FF00000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3" fillId="0" borderId="1" xfId="0" applyNumberFormat="1" applyFont="1" applyBorder="1"/>
    <xf numFmtId="164" fontId="3" fillId="0" borderId="0" xfId="0" applyNumberFormat="1" applyFont="1"/>
    <xf numFmtId="0" fontId="3" fillId="0" borderId="8" xfId="0" applyFont="1" applyBorder="1"/>
    <xf numFmtId="0" fontId="3" fillId="0" borderId="10" xfId="0" applyFont="1" applyBorder="1"/>
    <xf numFmtId="0" fontId="3" fillId="0" borderId="0" xfId="0" applyNumberFormat="1" applyFont="1"/>
    <xf numFmtId="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0" fontId="3" fillId="0" borderId="1" xfId="0" applyNumberFormat="1" applyFont="1" applyBorder="1"/>
    <xf numFmtId="10" fontId="4" fillId="0" borderId="1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0" fontId="3" fillId="0" borderId="0" xfId="0" applyNumberFormat="1" applyFont="1" applyBorder="1"/>
    <xf numFmtId="0" fontId="3" fillId="0" borderId="1" xfId="0" applyFont="1" applyBorder="1" applyAlignment="1">
      <alignment horizontal="left"/>
    </xf>
    <xf numFmtId="165" fontId="3" fillId="0" borderId="1" xfId="0" applyNumberFormat="1" applyFont="1" applyBorder="1"/>
    <xf numFmtId="164" fontId="4" fillId="0" borderId="0" xfId="1" applyFont="1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10" fontId="4" fillId="0" borderId="0" xfId="0" applyNumberFormat="1" applyFont="1" applyBorder="1"/>
    <xf numFmtId="0" fontId="3" fillId="0" borderId="1" xfId="0" applyFont="1" applyBorder="1"/>
    <xf numFmtId="0" fontId="3" fillId="0" borderId="1" xfId="0" applyNumberFormat="1" applyFont="1" applyBorder="1"/>
    <xf numFmtId="165" fontId="4" fillId="0" borderId="1" xfId="0" applyNumberFormat="1" applyFont="1" applyBorder="1"/>
    <xf numFmtId="165" fontId="3" fillId="0" borderId="0" xfId="0" applyNumberFormat="1" applyFont="1"/>
    <xf numFmtId="165" fontId="4" fillId="0" borderId="0" xfId="0" applyNumberFormat="1" applyFont="1" applyBorder="1"/>
    <xf numFmtId="3" fontId="3" fillId="0" borderId="1" xfId="0" applyNumberFormat="1" applyFont="1" applyBorder="1"/>
    <xf numFmtId="0" fontId="3" fillId="0" borderId="7" xfId="0" applyFont="1" applyBorder="1"/>
    <xf numFmtId="0" fontId="3" fillId="0" borderId="6" xfId="0" applyFont="1" applyBorder="1" applyAlignment="1"/>
    <xf numFmtId="0" fontId="3" fillId="0" borderId="9" xfId="0" applyFont="1" applyBorder="1" applyAlignment="1"/>
    <xf numFmtId="0" fontId="2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/>
    <xf numFmtId="0" fontId="4" fillId="0" borderId="2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2" borderId="2" xfId="0" applyFont="1" applyFill="1" applyBorder="1"/>
    <xf numFmtId="164" fontId="4" fillId="2" borderId="1" xfId="1" applyFont="1" applyFill="1" applyBorder="1"/>
    <xf numFmtId="165" fontId="4" fillId="2" borderId="1" xfId="1" applyNumberFormat="1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10" fontId="4" fillId="2" borderId="1" xfId="0" applyNumberFormat="1" applyFont="1" applyFill="1" applyBorder="1"/>
    <xf numFmtId="165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165" fontId="4" fillId="0" borderId="1" xfId="0" applyNumberFormat="1" applyFont="1" applyBorder="1" applyAlignment="1">
      <alignment horizontal="center"/>
    </xf>
    <xf numFmtId="0" fontId="3" fillId="2" borderId="0" xfId="0" applyNumberFormat="1" applyFont="1" applyFill="1"/>
    <xf numFmtId="0" fontId="3" fillId="2" borderId="4" xfId="0" applyNumberFormat="1" applyFont="1" applyFill="1" applyBorder="1"/>
    <xf numFmtId="165" fontId="4" fillId="2" borderId="4" xfId="0" applyNumberFormat="1" applyFont="1" applyFill="1" applyBorder="1"/>
    <xf numFmtId="0" fontId="3" fillId="0" borderId="9" xfId="0" applyFont="1" applyBorder="1" applyAlignment="1">
      <alignment horizontal="right"/>
    </xf>
    <xf numFmtId="0" fontId="4" fillId="2" borderId="0" xfId="0" applyFont="1" applyFill="1" applyBorder="1"/>
    <xf numFmtId="0" fontId="4" fillId="2" borderId="3" xfId="0" applyFont="1" applyFill="1" applyBorder="1"/>
    <xf numFmtId="0" fontId="3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10" fontId="3" fillId="0" borderId="1" xfId="0" applyNumberFormat="1" applyFont="1" applyFill="1" applyBorder="1"/>
    <xf numFmtId="0" fontId="3" fillId="0" borderId="2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65" fontId="2" fillId="3" borderId="12" xfId="0" applyNumberFormat="1" applyFont="1" applyFill="1" applyBorder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0" fontId="3" fillId="2" borderId="1" xfId="0" applyNumberFormat="1" applyFont="1" applyFill="1" applyBorder="1"/>
    <xf numFmtId="4" fontId="3" fillId="0" borderId="1" xfId="0" applyNumberFormat="1" applyFont="1" applyBorder="1"/>
    <xf numFmtId="0" fontId="7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/>
    <xf numFmtId="0" fontId="13" fillId="0" borderId="2" xfId="0" applyFont="1" applyFill="1" applyBorder="1" applyAlignment="1">
      <alignment horizontal="center" vertical="center"/>
    </xf>
    <xf numFmtId="4" fontId="13" fillId="0" borderId="1" xfId="0" applyNumberFormat="1" applyFont="1" applyFill="1" applyBorder="1"/>
    <xf numFmtId="165" fontId="13" fillId="0" borderId="1" xfId="0" applyNumberFormat="1" applyFont="1" applyFill="1" applyBorder="1"/>
    <xf numFmtId="0" fontId="14" fillId="0" borderId="0" xfId="0" applyFont="1" applyFill="1"/>
    <xf numFmtId="164" fontId="14" fillId="0" borderId="0" xfId="0" applyNumberFormat="1" applyFont="1" applyFill="1"/>
    <xf numFmtId="0" fontId="15" fillId="0" borderId="0" xfId="0" applyFont="1" applyFill="1"/>
    <xf numFmtId="0" fontId="4" fillId="0" borderId="1" xfId="0" applyFont="1" applyFill="1" applyBorder="1" applyAlignment="1">
      <alignment horizontal="center"/>
    </xf>
    <xf numFmtId="0" fontId="11" fillId="0" borderId="2" xfId="0" applyFont="1" applyFill="1" applyBorder="1"/>
    <xf numFmtId="0" fontId="4" fillId="0" borderId="2" xfId="0" applyFont="1" applyFill="1" applyBorder="1" applyAlignment="1">
      <alignment horizontal="center" vertical="center"/>
    </xf>
    <xf numFmtId="4" fontId="4" fillId="0" borderId="1" xfId="0" applyNumberFormat="1" applyFont="1" applyFill="1" applyBorder="1"/>
    <xf numFmtId="165" fontId="4" fillId="0" borderId="1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/>
    <xf numFmtId="0" fontId="2" fillId="0" borderId="0" xfId="0" applyFont="1" applyFill="1"/>
    <xf numFmtId="0" fontId="7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3" fillId="0" borderId="1" xfId="1" applyFont="1" applyBorder="1"/>
    <xf numFmtId="2" fontId="3" fillId="0" borderId="0" xfId="0" applyNumberFormat="1" applyFont="1" applyAlignment="1">
      <alignment horizontal="left" shrinkToFit="1"/>
    </xf>
    <xf numFmtId="2" fontId="4" fillId="0" borderId="0" xfId="0" applyNumberFormat="1" applyFont="1" applyBorder="1" applyAlignment="1">
      <alignment horizontal="center" shrinkToFit="1"/>
    </xf>
    <xf numFmtId="2" fontId="3" fillId="0" borderId="0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2" fontId="4" fillId="0" borderId="0" xfId="1" applyNumberFormat="1" applyFont="1" applyBorder="1" applyAlignment="1">
      <alignment shrinkToFit="1"/>
    </xf>
    <xf numFmtId="2" fontId="4" fillId="0" borderId="1" xfId="0" applyNumberFormat="1" applyFont="1" applyBorder="1" applyAlignment="1">
      <alignment horizontal="center" shrinkToFit="1"/>
    </xf>
    <xf numFmtId="2" fontId="4" fillId="0" borderId="2" xfId="0" applyNumberFormat="1" applyFont="1" applyBorder="1" applyAlignment="1">
      <alignment horizontal="center" shrinkToFit="1"/>
    </xf>
    <xf numFmtId="2" fontId="3" fillId="0" borderId="0" xfId="0" applyNumberFormat="1" applyFont="1" applyBorder="1" applyAlignment="1">
      <alignment horizontal="center" shrinkToFit="1"/>
    </xf>
    <xf numFmtId="2" fontId="4" fillId="0" borderId="0" xfId="1" applyNumberFormat="1" applyFont="1" applyBorder="1" applyAlignment="1">
      <alignment horizontal="center" shrinkToFit="1"/>
    </xf>
    <xf numFmtId="2" fontId="3" fillId="0" borderId="1" xfId="0" applyNumberFormat="1" applyFont="1" applyBorder="1" applyAlignment="1">
      <alignment horizontal="left" shrinkToFit="1"/>
    </xf>
    <xf numFmtId="2" fontId="8" fillId="0" borderId="1" xfId="0" applyNumberFormat="1" applyFont="1" applyBorder="1" applyAlignment="1">
      <alignment horizontal="left" shrinkToFit="1"/>
    </xf>
    <xf numFmtId="2" fontId="12" fillId="0" borderId="1" xfId="0" applyNumberFormat="1" applyFont="1" applyBorder="1" applyAlignment="1">
      <alignment horizontal="left" shrinkToFit="1"/>
    </xf>
    <xf numFmtId="2" fontId="4" fillId="4" borderId="1" xfId="0" applyNumberFormat="1" applyFont="1" applyFill="1" applyBorder="1" applyAlignment="1">
      <alignment horizontal="right" shrinkToFit="1"/>
    </xf>
    <xf numFmtId="2" fontId="3" fillId="0" borderId="0" xfId="0" applyNumberFormat="1" applyFont="1" applyAlignment="1">
      <alignment shrinkToFit="1"/>
    </xf>
    <xf numFmtId="164" fontId="3" fillId="0" borderId="1" xfId="1" applyFont="1" applyBorder="1" applyAlignment="1">
      <alignment shrinkToFit="1"/>
    </xf>
    <xf numFmtId="164" fontId="3" fillId="0" borderId="1" xfId="1" applyFont="1" applyBorder="1" applyAlignment="1">
      <alignment horizontal="center" shrinkToFit="1"/>
    </xf>
    <xf numFmtId="0" fontId="4" fillId="3" borderId="5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3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shrinkToFit="1"/>
    </xf>
    <xf numFmtId="164" fontId="4" fillId="4" borderId="2" xfId="1" applyFont="1" applyFill="1" applyBorder="1" applyAlignment="1">
      <alignment vertical="center" shrinkToFit="1"/>
    </xf>
    <xf numFmtId="164" fontId="4" fillId="4" borderId="3" xfId="1" applyFont="1" applyFill="1" applyBorder="1" applyAlignment="1">
      <alignment vertical="center" shrinkToFit="1"/>
    </xf>
    <xf numFmtId="164" fontId="4" fillId="4" borderId="4" xfId="1" applyFont="1" applyFill="1" applyBorder="1" applyAlignment="1">
      <alignment vertical="center" shrinkToFi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opLeftCell="A40" workbookViewId="0">
      <selection activeCell="H73" sqref="H73"/>
    </sheetView>
  </sheetViews>
  <sheetFormatPr defaultRowHeight="14.4" x14ac:dyDescent="0.3"/>
  <cols>
    <col min="1" max="6" width="16.33203125" customWidth="1"/>
  </cols>
  <sheetData>
    <row r="1" spans="1:5" x14ac:dyDescent="0.3">
      <c r="A1" s="1"/>
      <c r="B1" s="2"/>
      <c r="C1" s="2"/>
      <c r="D1" s="2"/>
      <c r="E1" s="2"/>
    </row>
    <row r="2" spans="1:5" x14ac:dyDescent="0.3">
      <c r="A2" s="1"/>
      <c r="B2" s="104" t="s">
        <v>91</v>
      </c>
      <c r="C2" s="32"/>
      <c r="D2" s="2"/>
      <c r="E2" s="2"/>
    </row>
    <row r="3" spans="1:5" x14ac:dyDescent="0.3">
      <c r="A3" s="1"/>
      <c r="B3" s="122" t="s">
        <v>123</v>
      </c>
      <c r="C3" s="43"/>
      <c r="D3" s="43"/>
      <c r="E3" s="42"/>
    </row>
    <row r="4" spans="1:5" x14ac:dyDescent="0.3">
      <c r="A4" s="1"/>
      <c r="B4" s="123"/>
      <c r="C4" s="64"/>
      <c r="D4" s="44"/>
      <c r="E4" s="14"/>
    </row>
    <row r="5" spans="1:5" x14ac:dyDescent="0.3">
      <c r="A5" s="1"/>
      <c r="B5" s="2"/>
      <c r="C5" s="2"/>
      <c r="D5" s="2"/>
      <c r="E5" s="2"/>
    </row>
    <row r="6" spans="1:5" x14ac:dyDescent="0.3">
      <c r="A6" s="48" t="s">
        <v>9</v>
      </c>
      <c r="B6" s="6"/>
      <c r="C6" s="6"/>
      <c r="D6" s="104" t="s">
        <v>100</v>
      </c>
      <c r="E6" s="104" t="s">
        <v>12</v>
      </c>
    </row>
    <row r="7" spans="1:5" x14ac:dyDescent="0.3">
      <c r="A7" s="48" t="s">
        <v>10</v>
      </c>
      <c r="B7" s="5"/>
      <c r="C7" s="5"/>
      <c r="D7" s="5"/>
      <c r="E7" s="6"/>
    </row>
    <row r="8" spans="1:5" x14ac:dyDescent="0.3">
      <c r="A8" s="8"/>
      <c r="B8" s="4" t="s">
        <v>92</v>
      </c>
      <c r="C8" s="70"/>
      <c r="D8" s="105">
        <v>7500</v>
      </c>
      <c r="E8" s="24">
        <f>D8</f>
        <v>7500</v>
      </c>
    </row>
    <row r="9" spans="1:5" x14ac:dyDescent="0.3">
      <c r="A9" s="8"/>
      <c r="B9" s="13" t="s">
        <v>97</v>
      </c>
      <c r="C9" s="13"/>
      <c r="D9" s="11">
        <v>0</v>
      </c>
      <c r="E9" s="24">
        <f>D9</f>
        <v>0</v>
      </c>
    </row>
    <row r="10" spans="1:5" x14ac:dyDescent="0.3">
      <c r="A10" s="8"/>
      <c r="B10" s="13" t="s">
        <v>99</v>
      </c>
      <c r="C10" s="13"/>
      <c r="D10" s="11">
        <v>0</v>
      </c>
      <c r="E10" s="24">
        <f>D10</f>
        <v>0</v>
      </c>
    </row>
    <row r="11" spans="1:5" x14ac:dyDescent="0.3">
      <c r="A11" s="8"/>
      <c r="B11" s="52" t="s">
        <v>0</v>
      </c>
      <c r="C11" s="52"/>
      <c r="D11" s="53"/>
      <c r="E11" s="54">
        <f>E10+E9+E8</f>
        <v>7500</v>
      </c>
    </row>
    <row r="12" spans="1:5" x14ac:dyDescent="0.3">
      <c r="A12" s="48" t="s">
        <v>13</v>
      </c>
      <c r="B12" s="78"/>
      <c r="C12" s="78"/>
      <c r="D12" s="50"/>
      <c r="E12" s="51"/>
    </row>
    <row r="13" spans="1:5" x14ac:dyDescent="0.3">
      <c r="A13" s="46" t="s">
        <v>14</v>
      </c>
      <c r="B13" s="47"/>
      <c r="C13" s="47"/>
      <c r="D13" s="49" t="s">
        <v>1</v>
      </c>
      <c r="E13" s="49" t="s">
        <v>15</v>
      </c>
    </row>
    <row r="14" spans="1:5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</row>
    <row r="15" spans="1:5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</row>
    <row r="16" spans="1:5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</row>
    <row r="17" spans="1:5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</row>
    <row r="18" spans="1:5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</row>
    <row r="19" spans="1:5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</row>
    <row r="20" spans="1:5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</row>
    <row r="21" spans="1:5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</row>
    <row r="22" spans="1:5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</row>
    <row r="23" spans="1:5" x14ac:dyDescent="0.3">
      <c r="A23" s="7" t="s">
        <v>29</v>
      </c>
      <c r="B23" s="2"/>
      <c r="C23" s="2"/>
      <c r="D23" s="16" t="s">
        <v>1</v>
      </c>
      <c r="E23" s="60" t="s">
        <v>93</v>
      </c>
    </row>
    <row r="24" spans="1:5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</row>
    <row r="25" spans="1:5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</row>
    <row r="26" spans="1:5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</row>
    <row r="27" spans="1:5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</row>
    <row r="28" spans="1:5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</row>
    <row r="29" spans="1:5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</row>
    <row r="30" spans="1:5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</row>
    <row r="31" spans="1:5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</row>
    <row r="32" spans="1:5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</row>
    <row r="33" spans="1:5" x14ac:dyDescent="0.3">
      <c r="A33" s="23" t="s">
        <v>46</v>
      </c>
      <c r="B33" s="36"/>
      <c r="C33" s="36"/>
      <c r="D33" s="16" t="s">
        <v>1</v>
      </c>
      <c r="E33" s="60" t="s">
        <v>93</v>
      </c>
    </row>
    <row r="34" spans="1:5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</row>
    <row r="35" spans="1:5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</row>
    <row r="36" spans="1:5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</row>
    <row r="37" spans="1:5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</row>
    <row r="38" spans="1:5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</row>
    <row r="39" spans="1:5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</row>
    <row r="40" spans="1:5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</row>
    <row r="41" spans="1:5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</row>
    <row r="42" spans="1:5" x14ac:dyDescent="0.3">
      <c r="A42" s="7" t="s">
        <v>60</v>
      </c>
      <c r="B42" s="2"/>
      <c r="C42" s="2"/>
      <c r="D42" s="35"/>
      <c r="E42" s="40">
        <f>SUM(E24:E32)</f>
        <v>0</v>
      </c>
    </row>
    <row r="43" spans="1:5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</row>
    <row r="44" spans="1:5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</row>
    <row r="45" spans="1:5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</row>
    <row r="46" spans="1:5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</row>
    <row r="47" spans="1:5" x14ac:dyDescent="0.3">
      <c r="A47" s="17" t="s">
        <v>68</v>
      </c>
      <c r="B47" s="3"/>
      <c r="C47" s="3"/>
      <c r="D47" s="37"/>
      <c r="E47" s="38">
        <f>E46+E41+E32+E22</f>
        <v>0</v>
      </c>
    </row>
    <row r="48" spans="1:5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7500</v>
      </c>
    </row>
    <row r="49" spans="1:5" x14ac:dyDescent="0.3">
      <c r="A49" s="7"/>
      <c r="B49" s="3" t="s">
        <v>70</v>
      </c>
      <c r="C49" s="34"/>
      <c r="D49" s="15"/>
      <c r="E49" s="39"/>
    </row>
    <row r="50" spans="1:5" x14ac:dyDescent="0.3">
      <c r="A50" s="1"/>
      <c r="B50" s="36" t="s">
        <v>71</v>
      </c>
      <c r="C50" s="36"/>
      <c r="D50" s="37"/>
      <c r="E50" s="24">
        <v>99.27</v>
      </c>
    </row>
    <row r="51" spans="1:5" x14ac:dyDescent="0.3">
      <c r="A51" s="1"/>
      <c r="B51" s="36" t="s">
        <v>98</v>
      </c>
      <c r="C51" s="36"/>
      <c r="D51" s="37"/>
      <c r="E51" s="24">
        <v>0</v>
      </c>
    </row>
    <row r="52" spans="1:5" x14ac:dyDescent="0.3">
      <c r="A52" s="1"/>
      <c r="B52" s="36" t="s">
        <v>72</v>
      </c>
      <c r="C52" s="36"/>
      <c r="D52" s="11"/>
      <c r="E52" s="41"/>
    </row>
    <row r="53" spans="1:5" x14ac:dyDescent="0.3">
      <c r="A53" s="1"/>
      <c r="B53" s="36" t="s">
        <v>73</v>
      </c>
      <c r="C53" s="36"/>
      <c r="D53" s="37"/>
      <c r="E53" s="24">
        <v>0</v>
      </c>
    </row>
    <row r="54" spans="1:5" x14ac:dyDescent="0.3">
      <c r="A54" s="1"/>
      <c r="B54" s="36" t="s">
        <v>74</v>
      </c>
      <c r="C54" s="36"/>
      <c r="D54" s="71">
        <v>0</v>
      </c>
      <c r="E54" s="41"/>
    </row>
    <row r="55" spans="1:5" x14ac:dyDescent="0.3">
      <c r="A55" s="1"/>
      <c r="B55" s="36" t="s">
        <v>75</v>
      </c>
      <c r="C55" s="36"/>
      <c r="D55" s="37"/>
      <c r="E55" s="24">
        <v>0</v>
      </c>
    </row>
    <row r="56" spans="1:5" x14ac:dyDescent="0.3">
      <c r="A56" s="1"/>
      <c r="B56" s="3" t="s">
        <v>76</v>
      </c>
      <c r="C56" s="3"/>
      <c r="D56" s="37"/>
      <c r="E56" s="38">
        <f>E55+E53+E51+E50</f>
        <v>99.27</v>
      </c>
    </row>
    <row r="57" spans="1:5" x14ac:dyDescent="0.3">
      <c r="A57" s="1"/>
      <c r="B57" s="55" t="s">
        <v>77</v>
      </c>
      <c r="C57" s="65"/>
      <c r="D57" s="61"/>
      <c r="E57" s="58">
        <f>E56+E48</f>
        <v>7599.27</v>
      </c>
    </row>
    <row r="58" spans="1:5" x14ac:dyDescent="0.3">
      <c r="A58" s="1"/>
      <c r="B58" s="36" t="s">
        <v>78</v>
      </c>
      <c r="C58" s="36"/>
      <c r="D58" s="16" t="s">
        <v>1</v>
      </c>
      <c r="E58" s="60" t="s">
        <v>93</v>
      </c>
    </row>
    <row r="59" spans="1:5" x14ac:dyDescent="0.3">
      <c r="A59" s="1"/>
      <c r="B59" s="36" t="s">
        <v>124</v>
      </c>
      <c r="C59" s="36"/>
      <c r="D59" s="18">
        <v>0.30780000000000002</v>
      </c>
      <c r="E59" s="24">
        <f>E57*D59</f>
        <v>2339.0553060000002</v>
      </c>
    </row>
    <row r="60" spans="1:5" x14ac:dyDescent="0.3">
      <c r="A60" s="1"/>
      <c r="B60" s="36" t="s">
        <v>79</v>
      </c>
      <c r="C60" s="36"/>
      <c r="D60" s="18">
        <v>0.1</v>
      </c>
      <c r="E60" s="24">
        <f>E57*D60</f>
        <v>759.92700000000013</v>
      </c>
    </row>
    <row r="61" spans="1:5" x14ac:dyDescent="0.3">
      <c r="A61" s="1"/>
      <c r="B61" s="3" t="s">
        <v>80</v>
      </c>
      <c r="C61" s="3"/>
      <c r="D61" s="19">
        <f>SUM(D59:D60)</f>
        <v>0.40780000000000005</v>
      </c>
      <c r="E61" s="38">
        <f>E60+E59</f>
        <v>3098.9823060000003</v>
      </c>
    </row>
    <row r="62" spans="1:5" x14ac:dyDescent="0.3">
      <c r="A62" s="1"/>
      <c r="B62" s="3" t="s">
        <v>81</v>
      </c>
      <c r="C62" s="34"/>
      <c r="D62" s="15"/>
      <c r="E62" s="15"/>
    </row>
    <row r="63" spans="1:5" x14ac:dyDescent="0.3">
      <c r="A63" s="1"/>
      <c r="B63" s="36" t="s">
        <v>82</v>
      </c>
      <c r="C63" s="36"/>
      <c r="D63" s="18">
        <v>0.03</v>
      </c>
      <c r="E63" s="24">
        <f>F66*D63</f>
        <v>0</v>
      </c>
    </row>
    <row r="64" spans="1:5" x14ac:dyDescent="0.3">
      <c r="A64" s="1"/>
      <c r="B64" s="36" t="s">
        <v>83</v>
      </c>
      <c r="C64" s="36"/>
      <c r="D64" s="18">
        <v>0.03</v>
      </c>
      <c r="E64" s="24">
        <f>F66*D64</f>
        <v>0</v>
      </c>
    </row>
    <row r="65" spans="1:5" x14ac:dyDescent="0.3">
      <c r="A65" s="1"/>
      <c r="B65" s="36" t="s">
        <v>84</v>
      </c>
      <c r="C65" s="36"/>
      <c r="D65" s="18">
        <v>6.4999999999999997E-3</v>
      </c>
      <c r="E65" s="24">
        <f>F66*D65</f>
        <v>0</v>
      </c>
    </row>
    <row r="66" spans="1:5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0</v>
      </c>
    </row>
    <row r="67" spans="1:5" x14ac:dyDescent="0.3">
      <c r="A67" s="1"/>
      <c r="B67" s="3" t="s">
        <v>86</v>
      </c>
      <c r="C67" s="3"/>
      <c r="D67" s="37"/>
      <c r="E67" s="38">
        <f>E56+E61+E66</f>
        <v>3198.2523060000003</v>
      </c>
    </row>
    <row r="68" spans="1:5" x14ac:dyDescent="0.3">
      <c r="A68" s="1"/>
      <c r="B68" s="52" t="s">
        <v>101</v>
      </c>
      <c r="C68" s="66"/>
      <c r="D68" s="62"/>
      <c r="E68" s="63">
        <f>E66+E61+E57</f>
        <v>10698.252306</v>
      </c>
    </row>
    <row r="69" spans="1:5" x14ac:dyDescent="0.3">
      <c r="A69" s="1"/>
      <c r="B69" s="2"/>
      <c r="C69" s="2"/>
      <c r="D69" s="15"/>
      <c r="E69" s="15"/>
    </row>
    <row r="70" spans="1:5" x14ac:dyDescent="0.3">
      <c r="A70" s="1"/>
      <c r="B70" s="9" t="s">
        <v>88</v>
      </c>
      <c r="C70" s="9"/>
      <c r="D70" s="15"/>
      <c r="E70" s="15"/>
    </row>
    <row r="71" spans="1:5" x14ac:dyDescent="0.3">
      <c r="A71" s="1"/>
      <c r="B71" s="2"/>
      <c r="C71" s="2"/>
      <c r="D71" s="124"/>
      <c r="E71" s="124"/>
    </row>
    <row r="72" spans="1:5" x14ac:dyDescent="0.3">
      <c r="A72" s="1"/>
      <c r="B72" s="36" t="s">
        <v>89</v>
      </c>
      <c r="C72" s="8" t="s">
        <v>102</v>
      </c>
      <c r="D72" s="103" t="s">
        <v>117</v>
      </c>
      <c r="E72" s="103" t="s">
        <v>95</v>
      </c>
    </row>
    <row r="73" spans="1:5" x14ac:dyDescent="0.3">
      <c r="A73" s="1"/>
      <c r="B73" s="36" t="s">
        <v>103</v>
      </c>
      <c r="C73" s="24">
        <f>E57</f>
        <v>7599.27</v>
      </c>
      <c r="D73" s="103">
        <v>2</v>
      </c>
      <c r="E73" s="24">
        <f>D73*C73</f>
        <v>15198.54</v>
      </c>
    </row>
    <row r="74" spans="1:5" x14ac:dyDescent="0.3">
      <c r="A74" s="1"/>
      <c r="B74" s="36" t="s">
        <v>90</v>
      </c>
      <c r="C74" s="24">
        <f>E66+E61</f>
        <v>3098.9823060000003</v>
      </c>
      <c r="D74" s="103">
        <v>2</v>
      </c>
      <c r="E74" s="24">
        <f>C74*D74+0.02</f>
        <v>6197.9846120000011</v>
      </c>
    </row>
    <row r="75" spans="1:5" x14ac:dyDescent="0.3">
      <c r="A75" s="1"/>
      <c r="B75" s="36" t="s">
        <v>96</v>
      </c>
      <c r="C75" s="38">
        <f>SUM(C73:C74)</f>
        <v>10698.252306</v>
      </c>
      <c r="D75" s="68"/>
      <c r="E75" s="38">
        <f>SUM(E73:E74)</f>
        <v>21396.524612000001</v>
      </c>
    </row>
    <row r="76" spans="1:5" x14ac:dyDescent="0.3">
      <c r="A76" s="1"/>
      <c r="B76" s="2"/>
      <c r="C76" s="2"/>
      <c r="D76" s="15"/>
      <c r="E76" s="15"/>
    </row>
  </sheetData>
  <mergeCells count="2">
    <mergeCell ref="B3:B4"/>
    <mergeCell ref="D71:E7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31" zoomScale="70" zoomScaleNormal="90" zoomScaleSheetLayoutView="70" workbookViewId="0">
      <selection activeCell="D75" sqref="D75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8.6640625" bestFit="1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123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100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x14ac:dyDescent="0.3">
      <c r="A8" s="8"/>
      <c r="B8" s="4" t="s">
        <v>92</v>
      </c>
      <c r="C8" s="70"/>
      <c r="D8" s="105">
        <v>15000</v>
      </c>
      <c r="E8" s="24">
        <f>D8</f>
        <v>15000</v>
      </c>
      <c r="F8" s="2"/>
      <c r="G8" s="12"/>
    </row>
    <row r="9" spans="1:11" x14ac:dyDescent="0.3">
      <c r="A9" s="8"/>
      <c r="B9" s="13" t="s">
        <v>97</v>
      </c>
      <c r="C9" s="13"/>
      <c r="D9" s="11">
        <v>0</v>
      </c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11">
        <v>0</v>
      </c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15000</v>
      </c>
      <c r="F11" s="72"/>
      <c r="G11" s="2"/>
    </row>
    <row r="12" spans="1:11" s="45" customFormat="1" x14ac:dyDescent="0.3">
      <c r="A12" s="48" t="s">
        <v>13</v>
      </c>
      <c r="B12" s="78"/>
      <c r="C12" s="78"/>
      <c r="D12" s="50"/>
      <c r="E12" s="51"/>
      <c r="F12" s="77"/>
      <c r="G12" s="77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>
        <f>SUM(E24:E32)</f>
        <v>0</v>
      </c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15000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99.27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/>
      <c r="E52" s="41"/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/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99.27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15099.27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0.30780000000000002</v>
      </c>
      <c r="E59" s="24">
        <f>E57*D59</f>
        <v>4647.5553060000002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1509.9270000000001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0.40780000000000005</v>
      </c>
      <c r="E61" s="38">
        <f>E60+E59</f>
        <v>6157.4823059999999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683.13076505624008</v>
      </c>
      <c r="F63" s="39">
        <f>E61+E57</f>
        <v>21256.752306000002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683.13076505624008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148.01166576218534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1514.2731958746654</v>
      </c>
      <c r="F66" s="39">
        <f>F63/(1-D66)</f>
        <v>22771.025501874668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7771.0255018746657</v>
      </c>
      <c r="F67" s="39"/>
      <c r="G67" s="2"/>
    </row>
    <row r="68" spans="1:8" ht="15" thickBot="1" x14ac:dyDescent="0.35">
      <c r="A68" s="1"/>
      <c r="B68" s="52" t="s">
        <v>101</v>
      </c>
      <c r="C68" s="66"/>
      <c r="D68" s="62"/>
      <c r="E68" s="63">
        <f>E66+E61+E57</f>
        <v>22771.025501874665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4"/>
      <c r="E71" s="124"/>
      <c r="F71" s="2"/>
      <c r="G71" s="2"/>
    </row>
    <row r="72" spans="1:8" x14ac:dyDescent="0.3">
      <c r="A72" s="1"/>
      <c r="B72" s="36" t="s">
        <v>89</v>
      </c>
      <c r="C72" s="8" t="s">
        <v>102</v>
      </c>
      <c r="D72" s="79" t="s">
        <v>117</v>
      </c>
      <c r="E72" s="79" t="s">
        <v>95</v>
      </c>
      <c r="F72" s="2"/>
      <c r="G72" s="2"/>
    </row>
    <row r="73" spans="1:8" x14ac:dyDescent="0.3">
      <c r="A73" s="1"/>
      <c r="B73" s="36" t="s">
        <v>103</v>
      </c>
      <c r="C73" s="24">
        <f>E57</f>
        <v>15099.27</v>
      </c>
      <c r="D73" s="79">
        <v>9</v>
      </c>
      <c r="E73" s="24">
        <f>D73*C73</f>
        <v>135893.43</v>
      </c>
      <c r="F73" s="2"/>
      <c r="G73" s="2"/>
    </row>
    <row r="74" spans="1:8" x14ac:dyDescent="0.3">
      <c r="A74" s="1"/>
      <c r="B74" s="36" t="s">
        <v>90</v>
      </c>
      <c r="C74" s="24">
        <f>E66+E61</f>
        <v>7671.7555018746652</v>
      </c>
      <c r="D74" s="79">
        <v>9</v>
      </c>
      <c r="E74" s="24">
        <f>C74*D74+0.02</f>
        <v>69045.819516871998</v>
      </c>
      <c r="F74" s="2"/>
      <c r="G74" s="2"/>
    </row>
    <row r="75" spans="1:8" x14ac:dyDescent="0.3">
      <c r="A75" s="1"/>
      <c r="B75" s="36" t="s">
        <v>96</v>
      </c>
      <c r="C75" s="38">
        <f>SUM(C73:C74)</f>
        <v>22771.025501874665</v>
      </c>
      <c r="D75" s="68"/>
      <c r="E75" s="38">
        <f>SUM(E73:E74)</f>
        <v>204939.24951687199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B3:B4"/>
    <mergeCell ref="D71:E71"/>
    <mergeCell ref="D90:F90"/>
  </mergeCells>
  <pageMargins left="0.511811024" right="0.511811024" top="0.78740157499999996" bottom="0.78740157499999996" header="0.31496062000000002" footer="0.31496062000000002"/>
  <pageSetup paperSize="9" scale="75" orientation="portrait" horizontalDpi="4294967293" verticalDpi="4294967293" r:id="rId1"/>
  <rowBreaks count="1" manualBreakCount="1">
    <brk id="40" max="4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7" zoomScale="70" zoomScaleNormal="90" zoomScaleSheetLayoutView="70" workbookViewId="0">
      <selection activeCell="D60" sqref="D60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9.44140625" bestFit="1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118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11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x14ac:dyDescent="0.3">
      <c r="A8" s="8"/>
      <c r="B8" s="4" t="s">
        <v>92</v>
      </c>
      <c r="C8" s="70"/>
      <c r="D8" s="11"/>
      <c r="E8" s="24">
        <v>25000</v>
      </c>
      <c r="F8" s="2"/>
      <c r="G8" s="12"/>
    </row>
    <row r="9" spans="1:11" x14ac:dyDescent="0.3">
      <c r="A9" s="8"/>
      <c r="B9" s="13" t="s">
        <v>97</v>
      </c>
      <c r="C9" s="13"/>
      <c r="D9" s="11"/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11"/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25000</v>
      </c>
      <c r="F11" s="72"/>
      <c r="G11" s="2"/>
    </row>
    <row r="12" spans="1:11" s="45" customFormat="1" x14ac:dyDescent="0.3">
      <c r="A12" s="48" t="s">
        <v>13</v>
      </c>
      <c r="B12" s="78"/>
      <c r="C12" s="78"/>
      <c r="D12" s="50"/>
      <c r="E12" s="51"/>
      <c r="F12" s="77"/>
      <c r="G12" s="77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>
        <f>SUM(E24:E32)</f>
        <v>0</v>
      </c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25000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98.51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>
        <v>0</v>
      </c>
      <c r="E52" s="41"/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/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20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118.51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25118.51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0.30669999999999997</v>
      </c>
      <c r="E59" s="24">
        <f>E57*D59</f>
        <v>7703.8470169999991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2511.8510000000001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0.40669999999999995</v>
      </c>
      <c r="E61" s="38">
        <f>E60+E59</f>
        <v>10215.698016999999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1135.5396256132833</v>
      </c>
      <c r="F63" s="39">
        <f>E61+E57</f>
        <v>35334.208016999997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1135.5396256132833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246.03358554954471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2517.1128367761112</v>
      </c>
      <c r="F66" s="39">
        <f>F63/(1-D66)</f>
        <v>37851.320853776109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12851.320853776109</v>
      </c>
      <c r="F67" s="39"/>
      <c r="G67" s="2"/>
    </row>
    <row r="68" spans="1:8" ht="15" thickBot="1" x14ac:dyDescent="0.35">
      <c r="A68" s="1"/>
      <c r="B68" s="52" t="s">
        <v>87</v>
      </c>
      <c r="C68" s="66"/>
      <c r="D68" s="62"/>
      <c r="E68" s="63">
        <f>E66+E61+E57</f>
        <v>37851.320853776109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6" t="s">
        <v>104</v>
      </c>
      <c r="E71" s="127"/>
      <c r="F71" s="2"/>
      <c r="G71" s="2"/>
    </row>
    <row r="72" spans="1:8" x14ac:dyDescent="0.3">
      <c r="A72" s="1"/>
      <c r="B72" s="36" t="s">
        <v>89</v>
      </c>
      <c r="C72" s="8" t="s">
        <v>94</v>
      </c>
      <c r="D72" s="82" t="s">
        <v>105</v>
      </c>
      <c r="E72" s="79" t="s">
        <v>95</v>
      </c>
      <c r="F72" s="2"/>
      <c r="G72" s="2"/>
    </row>
    <row r="73" spans="1:8" x14ac:dyDescent="0.3">
      <c r="A73" s="1"/>
      <c r="B73" s="36" t="s">
        <v>107</v>
      </c>
      <c r="C73" s="24">
        <f>E57</f>
        <v>25118.51</v>
      </c>
      <c r="D73" s="79">
        <v>2</v>
      </c>
      <c r="E73" s="24">
        <f>D73*C73</f>
        <v>50237.02</v>
      </c>
      <c r="F73" s="2"/>
      <c r="G73" s="2"/>
    </row>
    <row r="74" spans="1:8" x14ac:dyDescent="0.3">
      <c r="A74" s="1"/>
      <c r="B74" s="36" t="s">
        <v>90</v>
      </c>
      <c r="C74" s="24">
        <f>E66+E61</f>
        <v>12732.810853776111</v>
      </c>
      <c r="D74" s="79">
        <v>2</v>
      </c>
      <c r="E74" s="24">
        <f>C74*D74</f>
        <v>25465.621707552222</v>
      </c>
      <c r="F74" s="2"/>
      <c r="G74" s="2"/>
    </row>
    <row r="75" spans="1:8" x14ac:dyDescent="0.3">
      <c r="A75" s="1"/>
      <c r="B75" s="36" t="s">
        <v>96</v>
      </c>
      <c r="C75" s="38">
        <f>SUM(C73:C74)</f>
        <v>37851.320853776109</v>
      </c>
      <c r="D75" s="68"/>
      <c r="E75" s="38">
        <f>SUM(E73:E74)</f>
        <v>75702.641707552219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B3:B4"/>
    <mergeCell ref="D71:E71"/>
    <mergeCell ref="D90:F90"/>
  </mergeCells>
  <pageMargins left="0.511811024" right="0.511811024" top="0.78740157499999996" bottom="0.78740157499999996" header="0.31496062000000002" footer="0.31496062000000002"/>
  <pageSetup paperSize="9" scale="75" orientation="portrait" r:id="rId1"/>
  <rowBreaks count="1" manualBreakCount="1">
    <brk id="41" max="4" man="1"/>
  </rowBreaks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43" zoomScale="80" zoomScaleNormal="90" zoomScaleSheetLayoutView="80" workbookViewId="0">
      <selection activeCell="D60" sqref="D60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7.6640625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119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11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x14ac:dyDescent="0.3">
      <c r="A8" s="8"/>
      <c r="B8" s="4" t="s">
        <v>92</v>
      </c>
      <c r="C8" s="70"/>
      <c r="D8" s="81">
        <v>23000</v>
      </c>
      <c r="E8" s="24">
        <f>D8</f>
        <v>23000</v>
      </c>
      <c r="F8" s="2"/>
      <c r="G8" s="12"/>
    </row>
    <row r="9" spans="1:11" x14ac:dyDescent="0.3">
      <c r="A9" s="8"/>
      <c r="B9" s="13" t="s">
        <v>97</v>
      </c>
      <c r="C9" s="13"/>
      <c r="D9" s="81">
        <v>0</v>
      </c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81">
        <v>0</v>
      </c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23000</v>
      </c>
      <c r="F11" s="72"/>
      <c r="G11" s="2"/>
    </row>
    <row r="12" spans="1:11" s="45" customFormat="1" x14ac:dyDescent="0.3">
      <c r="A12" s="48" t="s">
        <v>13</v>
      </c>
      <c r="B12" s="33"/>
      <c r="C12" s="33"/>
      <c r="D12" s="50"/>
      <c r="E12" s="51"/>
      <c r="F12" s="31"/>
      <c r="G12" s="31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/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23000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98.17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>
        <v>0</v>
      </c>
      <c r="E52" s="41"/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/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98.17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23098.17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0.30719999999999997</v>
      </c>
      <c r="E59" s="24">
        <f>E57*D59</f>
        <v>7095.7578239999984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2309.817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0.40720000000000001</v>
      </c>
      <c r="E61" s="38">
        <f>E60+E59</f>
        <v>9405.5748239999994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1044.5766949330477</v>
      </c>
      <c r="F63" s="39">
        <f>E61+E57</f>
        <v>32503.744823999998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1044.5766949330477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226.32495056882698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2315.4783404349228</v>
      </c>
      <c r="F66" s="39">
        <f>F63/(1-D66)</f>
        <v>34819.223164434923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11819.223164434923</v>
      </c>
      <c r="F67" s="39"/>
      <c r="G67" s="2"/>
    </row>
    <row r="68" spans="1:8" ht="15" thickBot="1" x14ac:dyDescent="0.35">
      <c r="A68" s="1"/>
      <c r="B68" s="52" t="s">
        <v>87</v>
      </c>
      <c r="C68" s="66"/>
      <c r="D68" s="62"/>
      <c r="E68" s="63">
        <f>E66+E61+E57</f>
        <v>34819.223164434923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6" t="s">
        <v>104</v>
      </c>
      <c r="E71" s="127"/>
      <c r="F71" s="2"/>
      <c r="G71" s="2"/>
    </row>
    <row r="72" spans="1:8" x14ac:dyDescent="0.3">
      <c r="A72" s="1"/>
      <c r="B72" s="36" t="s">
        <v>89</v>
      </c>
      <c r="C72" s="8" t="s">
        <v>94</v>
      </c>
      <c r="D72" s="82" t="s">
        <v>105</v>
      </c>
      <c r="E72" s="79" t="s">
        <v>95</v>
      </c>
      <c r="F72" s="2"/>
      <c r="G72" s="2"/>
    </row>
    <row r="73" spans="1:8" x14ac:dyDescent="0.3">
      <c r="A73" s="1"/>
      <c r="B73" s="36" t="s">
        <v>107</v>
      </c>
      <c r="C73" s="24">
        <f>E57</f>
        <v>23098.17</v>
      </c>
      <c r="D73" s="67">
        <v>2</v>
      </c>
      <c r="E73" s="24">
        <f>D73*C73</f>
        <v>46196.34</v>
      </c>
      <c r="F73" s="2"/>
      <c r="G73" s="2"/>
    </row>
    <row r="74" spans="1:8" x14ac:dyDescent="0.3">
      <c r="A74" s="1"/>
      <c r="B74" s="36" t="s">
        <v>90</v>
      </c>
      <c r="C74" s="24">
        <f>E66+E61</f>
        <v>11721.053164434921</v>
      </c>
      <c r="D74" s="67">
        <v>2</v>
      </c>
      <c r="E74" s="24">
        <f>C74*D74</f>
        <v>23442.106328869842</v>
      </c>
      <c r="F74" s="2"/>
      <c r="G74" s="2"/>
    </row>
    <row r="75" spans="1:8" x14ac:dyDescent="0.3">
      <c r="A75" s="1"/>
      <c r="B75" s="36" t="s">
        <v>96</v>
      </c>
      <c r="C75" s="38">
        <f>SUM(C73:C74)</f>
        <v>34819.223164434923</v>
      </c>
      <c r="D75" s="68"/>
      <c r="E75" s="38">
        <f>SUM(E73:E74)</f>
        <v>69638.446328869846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D90:F90"/>
    <mergeCell ref="D71:E71"/>
    <mergeCell ref="B3:B4"/>
  </mergeCells>
  <pageMargins left="0.511811024" right="0.511811024" top="0.78740157499999996" bottom="0.78740157499999996" header="0.31496062000000002" footer="0.31496062000000002"/>
  <pageSetup paperSize="9" scale="76" orientation="portrait" r:id="rId1"/>
  <rowBreaks count="1" manualBreakCount="1">
    <brk id="41" max="4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40" zoomScale="80" zoomScaleNormal="90" zoomScaleSheetLayoutView="80" workbookViewId="0">
      <selection activeCell="D60" sqref="D60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7.6640625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120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11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s="91" customFormat="1" x14ac:dyDescent="0.3">
      <c r="A8" s="84"/>
      <c r="B8" s="85" t="s">
        <v>106</v>
      </c>
      <c r="C8" s="86"/>
      <c r="D8" s="87">
        <v>12500</v>
      </c>
      <c r="E8" s="88">
        <f>D8</f>
        <v>12500</v>
      </c>
      <c r="F8" s="89"/>
      <c r="G8" s="90"/>
    </row>
    <row r="9" spans="1:11" x14ac:dyDescent="0.3">
      <c r="A9" s="8"/>
      <c r="B9" s="13" t="s">
        <v>97</v>
      </c>
      <c r="C9" s="13"/>
      <c r="D9" s="81">
        <v>0</v>
      </c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81">
        <v>0</v>
      </c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12500</v>
      </c>
      <c r="F11" s="72"/>
      <c r="G11" s="2"/>
    </row>
    <row r="12" spans="1:11" s="45" customFormat="1" x14ac:dyDescent="0.3">
      <c r="A12" s="48" t="s">
        <v>13</v>
      </c>
      <c r="B12" s="78"/>
      <c r="C12" s="78"/>
      <c r="D12" s="50"/>
      <c r="E12" s="51"/>
      <c r="F12" s="77"/>
      <c r="G12" s="77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/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12500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99.92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>
        <v>0</v>
      </c>
      <c r="E52" s="41">
        <v>0</v>
      </c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>
        <v>0</v>
      </c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99.92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12599.92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0.1008</v>
      </c>
      <c r="E59" s="24">
        <f>E57*D59</f>
        <v>1270.0719360000001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1259.9920000000002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0.20080000000000001</v>
      </c>
      <c r="E61" s="38">
        <f>E60+E59</f>
        <v>2530.0639360000005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486.23408471344402</v>
      </c>
      <c r="F63" s="39">
        <f>E61+E57</f>
        <v>15129.983936000001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486.23408471344402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105.35071835457954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1077.8188877814675</v>
      </c>
      <c r="F66" s="39">
        <f>F63/(1-D66)</f>
        <v>16207.802823781469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3707.8028237814679</v>
      </c>
      <c r="F67" s="39"/>
      <c r="G67" s="2"/>
    </row>
    <row r="68" spans="1:8" ht="15" thickBot="1" x14ac:dyDescent="0.35">
      <c r="A68" s="1"/>
      <c r="B68" s="52" t="s">
        <v>87</v>
      </c>
      <c r="C68" s="66"/>
      <c r="D68" s="62"/>
      <c r="E68" s="63">
        <f>E66+E61+E57</f>
        <v>16207.802823781469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6" t="s">
        <v>104</v>
      </c>
      <c r="E71" s="127"/>
      <c r="F71" s="2"/>
      <c r="G71" s="2"/>
    </row>
    <row r="72" spans="1:8" x14ac:dyDescent="0.3">
      <c r="A72" s="1"/>
      <c r="B72" s="36" t="s">
        <v>89</v>
      </c>
      <c r="C72" s="8" t="s">
        <v>94</v>
      </c>
      <c r="D72" s="100" t="s">
        <v>105</v>
      </c>
      <c r="E72" s="79" t="s">
        <v>95</v>
      </c>
      <c r="F72" s="2"/>
      <c r="G72" s="2"/>
    </row>
    <row r="73" spans="1:8" x14ac:dyDescent="0.3">
      <c r="A73" s="1"/>
      <c r="B73" s="36" t="s">
        <v>107</v>
      </c>
      <c r="C73" s="24">
        <f>E57</f>
        <v>12599.92</v>
      </c>
      <c r="D73" s="101">
        <v>1</v>
      </c>
      <c r="E73" s="24">
        <f>D73*C73</f>
        <v>12599.92</v>
      </c>
      <c r="F73" s="2"/>
      <c r="G73" s="2"/>
    </row>
    <row r="74" spans="1:8" x14ac:dyDescent="0.3">
      <c r="A74" s="1"/>
      <c r="B74" s="36" t="s">
        <v>90</v>
      </c>
      <c r="C74" s="24">
        <f>E66+E61</f>
        <v>3607.8828237814678</v>
      </c>
      <c r="D74" s="101">
        <v>1</v>
      </c>
      <c r="E74" s="24">
        <f>C74*D74</f>
        <v>3607.8828237814678</v>
      </c>
      <c r="F74" s="2"/>
      <c r="G74" s="2"/>
    </row>
    <row r="75" spans="1:8" x14ac:dyDescent="0.3">
      <c r="A75" s="1"/>
      <c r="B75" s="36" t="s">
        <v>96</v>
      </c>
      <c r="C75" s="38">
        <f>SUM(C73:C74)</f>
        <v>16207.802823781469</v>
      </c>
      <c r="D75" s="102"/>
      <c r="E75" s="38">
        <f>SUM(E73:E74)</f>
        <v>16207.802823781469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B3:B4"/>
    <mergeCell ref="D71:E71"/>
    <mergeCell ref="D90:F90"/>
  </mergeCells>
  <pageMargins left="0.511811024" right="0.511811024" top="0.78740157499999996" bottom="0.78740157499999996" header="0.31496062000000002" footer="0.31496062000000002"/>
  <pageSetup paperSize="9" scale="76" orientation="portrait" r:id="rId1"/>
  <rowBreaks count="1" manualBreakCount="1">
    <brk id="41" max="4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46" zoomScale="80" zoomScaleNormal="90" zoomScaleSheetLayoutView="80" workbookViewId="0">
      <selection activeCell="D60" sqref="D60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7.6640625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121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11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s="99" customFormat="1" x14ac:dyDescent="0.3">
      <c r="A8" s="92"/>
      <c r="B8" s="93" t="s">
        <v>116</v>
      </c>
      <c r="C8" s="94"/>
      <c r="D8" s="95">
        <v>11000</v>
      </c>
      <c r="E8" s="96">
        <f>D8</f>
        <v>11000</v>
      </c>
      <c r="F8" s="97"/>
      <c r="G8" s="98"/>
    </row>
    <row r="9" spans="1:11" x14ac:dyDescent="0.3">
      <c r="A9" s="8"/>
      <c r="B9" s="13" t="s">
        <v>97</v>
      </c>
      <c r="C9" s="13"/>
      <c r="D9" s="81">
        <v>0</v>
      </c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81">
        <v>0</v>
      </c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11000</v>
      </c>
      <c r="F11" s="72"/>
      <c r="G11" s="2"/>
    </row>
    <row r="12" spans="1:11" s="45" customFormat="1" x14ac:dyDescent="0.3">
      <c r="A12" s="48" t="s">
        <v>13</v>
      </c>
      <c r="B12" s="78"/>
      <c r="C12" s="78"/>
      <c r="D12" s="50"/>
      <c r="E12" s="51"/>
      <c r="F12" s="77"/>
      <c r="G12" s="77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/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11000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99.92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>
        <v>0</v>
      </c>
      <c r="E52" s="41">
        <v>0</v>
      </c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>
        <v>0</v>
      </c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99.92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11099.92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0.1008</v>
      </c>
      <c r="E59" s="24">
        <f>E57*D59</f>
        <v>1118.871936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1109.992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0.20080000000000001</v>
      </c>
      <c r="E61" s="38">
        <f>E60+E59</f>
        <v>2228.8639359999997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428.34870710230314</v>
      </c>
      <c r="F63" s="39">
        <f>E61+E57</f>
        <v>13328.783936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428.34870710230314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92.80888653883234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949.5063007434386</v>
      </c>
      <c r="F66" s="39">
        <f>F63/(1-D66)</f>
        <v>14278.290236743438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3278.2902367434385</v>
      </c>
      <c r="F67" s="39"/>
      <c r="G67" s="2"/>
    </row>
    <row r="68" spans="1:8" ht="15" thickBot="1" x14ac:dyDescent="0.35">
      <c r="A68" s="1"/>
      <c r="B68" s="52" t="s">
        <v>87</v>
      </c>
      <c r="C68" s="66"/>
      <c r="D68" s="62"/>
      <c r="E68" s="63">
        <f>E66+E61+E57</f>
        <v>14278.290236743438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6" t="s">
        <v>104</v>
      </c>
      <c r="E71" s="127"/>
      <c r="F71" s="2"/>
      <c r="G71" s="2"/>
    </row>
    <row r="72" spans="1:8" x14ac:dyDescent="0.3">
      <c r="A72" s="1"/>
      <c r="B72" s="36" t="s">
        <v>89</v>
      </c>
      <c r="C72" s="8" t="s">
        <v>94</v>
      </c>
      <c r="D72" s="100" t="s">
        <v>105</v>
      </c>
      <c r="E72" s="79" t="s">
        <v>95</v>
      </c>
      <c r="F72" s="2"/>
      <c r="G72" s="2"/>
    </row>
    <row r="73" spans="1:8" x14ac:dyDescent="0.3">
      <c r="A73" s="1"/>
      <c r="B73" s="36" t="s">
        <v>107</v>
      </c>
      <c r="C73" s="24">
        <f>E57</f>
        <v>11099.92</v>
      </c>
      <c r="D73" s="101">
        <v>1</v>
      </c>
      <c r="E73" s="24">
        <f>D73*C73</f>
        <v>11099.92</v>
      </c>
      <c r="F73" s="2"/>
      <c r="G73" s="2"/>
    </row>
    <row r="74" spans="1:8" x14ac:dyDescent="0.3">
      <c r="A74" s="1"/>
      <c r="B74" s="36" t="s">
        <v>90</v>
      </c>
      <c r="C74" s="24">
        <f>E66+E61</f>
        <v>3178.3702367434385</v>
      </c>
      <c r="D74" s="101">
        <v>1</v>
      </c>
      <c r="E74" s="24">
        <f>C74*D74</f>
        <v>3178.3702367434385</v>
      </c>
      <c r="F74" s="2"/>
      <c r="G74" s="2"/>
    </row>
    <row r="75" spans="1:8" x14ac:dyDescent="0.3">
      <c r="A75" s="1"/>
      <c r="B75" s="36" t="s">
        <v>96</v>
      </c>
      <c r="C75" s="38">
        <f>SUM(C73:C74)</f>
        <v>14278.290236743438</v>
      </c>
      <c r="D75" s="102"/>
      <c r="E75" s="38">
        <f>SUM(E73:E74)</f>
        <v>14278.290236743438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B3:B4"/>
    <mergeCell ref="D71:E71"/>
    <mergeCell ref="D90:F90"/>
  </mergeCells>
  <pageMargins left="0.511811024" right="0.511811024" top="0.78740157499999996" bottom="0.78740157499999996" header="0.31496062000000002" footer="0.31496062000000002"/>
  <pageSetup paperSize="9" scale="76" orientation="portrait" r:id="rId1"/>
  <rowBreaks count="1" manualBreakCount="1">
    <brk id="41" max="4" man="1"/>
  </rowBreaks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02"/>
  <sheetViews>
    <sheetView view="pageBreakPreview" topLeftCell="A31" zoomScale="80" zoomScaleNormal="90" zoomScaleSheetLayoutView="80" workbookViewId="0">
      <selection activeCell="F67" sqref="F67"/>
    </sheetView>
  </sheetViews>
  <sheetFormatPr defaultRowHeight="14.4" x14ac:dyDescent="0.3"/>
  <cols>
    <col min="1" max="1" width="9.109375" customWidth="1"/>
    <col min="2" max="2" width="61.33203125" customWidth="1"/>
    <col min="3" max="3" width="18.44140625" customWidth="1"/>
    <col min="4" max="4" width="14.5546875" customWidth="1"/>
    <col min="5" max="5" width="17.6640625" customWidth="1"/>
    <col min="6" max="6" width="12.44140625" bestFit="1" customWidth="1"/>
    <col min="7" max="7" width="14.88671875" bestFit="1" customWidth="1"/>
    <col min="8" max="8" width="14.5546875" bestFit="1" customWidth="1"/>
  </cols>
  <sheetData>
    <row r="1" spans="1:11" x14ac:dyDescent="0.3">
      <c r="A1" s="1"/>
      <c r="B1" s="2"/>
      <c r="C1" s="2"/>
      <c r="D1" s="2"/>
      <c r="E1" s="2"/>
      <c r="F1" s="2"/>
      <c r="G1" s="2"/>
    </row>
    <row r="2" spans="1:11" x14ac:dyDescent="0.3">
      <c r="A2" s="1"/>
      <c r="B2" s="10" t="s">
        <v>91</v>
      </c>
      <c r="C2" s="32"/>
      <c r="D2" s="2"/>
      <c r="E2" s="2"/>
      <c r="F2" s="2"/>
      <c r="G2" s="2"/>
    </row>
    <row r="3" spans="1:11" x14ac:dyDescent="0.3">
      <c r="A3" s="1"/>
      <c r="B3" s="122" t="s">
        <v>122</v>
      </c>
      <c r="C3" s="43"/>
      <c r="D3" s="43"/>
      <c r="E3" s="42"/>
      <c r="F3" s="2"/>
      <c r="G3" s="2"/>
    </row>
    <row r="4" spans="1:11" x14ac:dyDescent="0.3">
      <c r="A4" s="1"/>
      <c r="B4" s="123"/>
      <c r="C4" s="64"/>
      <c r="D4" s="44"/>
      <c r="E4" s="14"/>
      <c r="F4" s="2"/>
      <c r="G4" s="2"/>
    </row>
    <row r="5" spans="1:11" x14ac:dyDescent="0.3">
      <c r="A5" s="1"/>
      <c r="B5" s="2"/>
      <c r="C5" s="2"/>
      <c r="D5" s="2"/>
      <c r="E5" s="2"/>
      <c r="F5" s="2"/>
      <c r="G5" s="2"/>
    </row>
    <row r="6" spans="1:11" x14ac:dyDescent="0.3">
      <c r="A6" s="48" t="s">
        <v>9</v>
      </c>
      <c r="B6" s="6"/>
      <c r="C6" s="6"/>
      <c r="D6" s="10" t="s">
        <v>11</v>
      </c>
      <c r="E6" s="10" t="s">
        <v>12</v>
      </c>
      <c r="F6" s="2"/>
      <c r="G6" s="2"/>
    </row>
    <row r="7" spans="1:11" x14ac:dyDescent="0.3">
      <c r="A7" s="48" t="s">
        <v>10</v>
      </c>
      <c r="B7" s="5"/>
      <c r="C7" s="5"/>
      <c r="D7" s="5"/>
      <c r="E7" s="6"/>
      <c r="F7" s="2"/>
      <c r="G7" s="2"/>
    </row>
    <row r="8" spans="1:11" x14ac:dyDescent="0.3">
      <c r="A8" s="8"/>
      <c r="B8" s="4" t="s">
        <v>106</v>
      </c>
      <c r="C8" s="70"/>
      <c r="D8" s="11">
        <v>3500</v>
      </c>
      <c r="E8" s="24">
        <f>D8</f>
        <v>3500</v>
      </c>
      <c r="F8" s="2"/>
      <c r="G8" s="12"/>
    </row>
    <row r="9" spans="1:11" x14ac:dyDescent="0.3">
      <c r="A9" s="8"/>
      <c r="B9" s="13" t="s">
        <v>97</v>
      </c>
      <c r="C9" s="13"/>
      <c r="D9" s="11">
        <v>0</v>
      </c>
      <c r="E9" s="24">
        <f>D9</f>
        <v>0</v>
      </c>
      <c r="F9" s="2"/>
      <c r="G9" s="2"/>
    </row>
    <row r="10" spans="1:11" x14ac:dyDescent="0.3">
      <c r="A10" s="8"/>
      <c r="B10" s="13" t="s">
        <v>99</v>
      </c>
      <c r="C10" s="13"/>
      <c r="D10" s="11">
        <v>0</v>
      </c>
      <c r="E10" s="24">
        <f>D10</f>
        <v>0</v>
      </c>
      <c r="F10" s="2"/>
      <c r="G10" s="2"/>
    </row>
    <row r="11" spans="1:11" x14ac:dyDescent="0.3">
      <c r="A11" s="8"/>
      <c r="B11" s="52" t="s">
        <v>0</v>
      </c>
      <c r="C11" s="52"/>
      <c r="D11" s="53"/>
      <c r="E11" s="54">
        <f>E10+E9+E8</f>
        <v>3500</v>
      </c>
      <c r="F11" s="72"/>
      <c r="G11" s="2"/>
    </row>
    <row r="12" spans="1:11" s="45" customFormat="1" x14ac:dyDescent="0.3">
      <c r="A12" s="48" t="s">
        <v>13</v>
      </c>
      <c r="B12" s="78"/>
      <c r="C12" s="78"/>
      <c r="D12" s="50"/>
      <c r="E12" s="51"/>
      <c r="F12" s="77"/>
      <c r="G12" s="77"/>
    </row>
    <row r="13" spans="1:11" x14ac:dyDescent="0.3">
      <c r="A13" s="46" t="s">
        <v>14</v>
      </c>
      <c r="B13" s="47"/>
      <c r="C13" s="47"/>
      <c r="D13" s="49" t="s">
        <v>1</v>
      </c>
      <c r="E13" s="49" t="s">
        <v>15</v>
      </c>
      <c r="F13" s="2"/>
      <c r="G13" s="2"/>
    </row>
    <row r="14" spans="1:11" x14ac:dyDescent="0.3">
      <c r="A14" s="23" t="s">
        <v>17</v>
      </c>
      <c r="B14" s="36" t="s">
        <v>2</v>
      </c>
      <c r="C14" s="36"/>
      <c r="D14" s="18">
        <v>0</v>
      </c>
      <c r="E14" s="24">
        <f>E11*D14</f>
        <v>0</v>
      </c>
      <c r="F14" s="2"/>
      <c r="G14" s="20"/>
      <c r="H14" s="20"/>
      <c r="I14" s="20"/>
      <c r="J14" s="20"/>
      <c r="K14" s="22"/>
    </row>
    <row r="15" spans="1:11" x14ac:dyDescent="0.3">
      <c r="A15" s="23" t="s">
        <v>18</v>
      </c>
      <c r="B15" s="36" t="s">
        <v>4</v>
      </c>
      <c r="C15" s="36"/>
      <c r="D15" s="18">
        <v>0</v>
      </c>
      <c r="E15" s="24">
        <f>E11*D15</f>
        <v>0</v>
      </c>
      <c r="F15" s="2"/>
      <c r="G15" s="20"/>
      <c r="H15" s="20"/>
      <c r="I15" s="20"/>
      <c r="J15" s="20"/>
      <c r="K15" s="22"/>
    </row>
    <row r="16" spans="1:11" x14ac:dyDescent="0.3">
      <c r="A16" s="23" t="s">
        <v>19</v>
      </c>
      <c r="B16" s="36" t="s">
        <v>16</v>
      </c>
      <c r="C16" s="36"/>
      <c r="D16" s="18">
        <v>0</v>
      </c>
      <c r="E16" s="24">
        <f>D16*E11</f>
        <v>0</v>
      </c>
      <c r="F16" s="2"/>
      <c r="G16" s="20"/>
      <c r="H16" s="20"/>
      <c r="I16" s="20"/>
      <c r="J16" s="20"/>
      <c r="K16" s="22"/>
    </row>
    <row r="17" spans="1:12" x14ac:dyDescent="0.3">
      <c r="A17" s="23" t="s">
        <v>20</v>
      </c>
      <c r="B17" s="36" t="s">
        <v>25</v>
      </c>
      <c r="C17" s="36"/>
      <c r="D17" s="18">
        <v>0</v>
      </c>
      <c r="E17" s="24">
        <f>D17*E11</f>
        <v>0</v>
      </c>
      <c r="F17" s="2"/>
      <c r="G17" s="20"/>
      <c r="H17" s="20"/>
      <c r="I17" s="20"/>
      <c r="J17" s="20"/>
      <c r="K17" s="22"/>
    </row>
    <row r="18" spans="1:12" x14ac:dyDescent="0.3">
      <c r="A18" s="23" t="s">
        <v>21</v>
      </c>
      <c r="B18" s="36" t="s">
        <v>3</v>
      </c>
      <c r="C18" s="36"/>
      <c r="D18" s="18">
        <v>0</v>
      </c>
      <c r="E18" s="24">
        <f>D18*E11</f>
        <v>0</v>
      </c>
      <c r="F18" s="2"/>
      <c r="G18" s="20"/>
      <c r="H18" s="20"/>
      <c r="I18" s="20"/>
      <c r="J18" s="20"/>
      <c r="K18" s="22"/>
    </row>
    <row r="19" spans="1:12" x14ac:dyDescent="0.3">
      <c r="A19" s="23" t="s">
        <v>22</v>
      </c>
      <c r="B19" s="36" t="s">
        <v>5</v>
      </c>
      <c r="C19" s="36"/>
      <c r="D19" s="18">
        <v>0</v>
      </c>
      <c r="E19" s="24">
        <f>D19*E11</f>
        <v>0</v>
      </c>
      <c r="F19" s="2"/>
      <c r="G19" s="20"/>
      <c r="H19" s="20"/>
      <c r="I19" s="20"/>
      <c r="J19" s="20"/>
      <c r="K19" s="22"/>
    </row>
    <row r="20" spans="1:12" x14ac:dyDescent="0.3">
      <c r="A20" s="23" t="s">
        <v>23</v>
      </c>
      <c r="B20" s="36" t="s">
        <v>26</v>
      </c>
      <c r="C20" s="36"/>
      <c r="D20" s="18">
        <v>0</v>
      </c>
      <c r="E20" s="24">
        <f>D20*E11</f>
        <v>0</v>
      </c>
      <c r="F20" s="2"/>
      <c r="G20" s="20"/>
      <c r="H20" s="20"/>
      <c r="I20" s="20"/>
      <c r="J20" s="20"/>
      <c r="K20" s="22"/>
    </row>
    <row r="21" spans="1:12" x14ac:dyDescent="0.3">
      <c r="A21" s="23" t="s">
        <v>24</v>
      </c>
      <c r="B21" s="36" t="s">
        <v>27</v>
      </c>
      <c r="C21" s="36"/>
      <c r="D21" s="18">
        <v>0</v>
      </c>
      <c r="E21" s="24">
        <f>D21*E11</f>
        <v>0</v>
      </c>
      <c r="F21" s="2"/>
      <c r="G21" s="20"/>
      <c r="H21" s="20"/>
      <c r="I21" s="20"/>
      <c r="J21" s="20"/>
      <c r="K21" s="22"/>
    </row>
    <row r="22" spans="1:12" x14ac:dyDescent="0.3">
      <c r="A22" s="55" t="s">
        <v>28</v>
      </c>
      <c r="B22" s="56"/>
      <c r="C22" s="56"/>
      <c r="D22" s="57">
        <f>SUM(D14:D21)</f>
        <v>0</v>
      </c>
      <c r="E22" s="58">
        <f>E14+E15+E16+E17+E18+E19+E20+E21</f>
        <v>0</v>
      </c>
      <c r="F22" s="39"/>
      <c r="G22" s="34"/>
      <c r="H22" s="20"/>
      <c r="I22" s="20"/>
      <c r="J22" s="20"/>
      <c r="K22" s="35"/>
    </row>
    <row r="23" spans="1:12" x14ac:dyDescent="0.3">
      <c r="A23" s="7" t="s">
        <v>29</v>
      </c>
      <c r="B23" s="2"/>
      <c r="C23" s="2"/>
      <c r="D23" s="16" t="s">
        <v>1</v>
      </c>
      <c r="E23" s="60" t="s">
        <v>93</v>
      </c>
      <c r="F23" s="2"/>
      <c r="G23" s="2"/>
    </row>
    <row r="24" spans="1:12" x14ac:dyDescent="0.3">
      <c r="A24" s="23" t="s">
        <v>30</v>
      </c>
      <c r="B24" s="36" t="s">
        <v>39</v>
      </c>
      <c r="C24" s="36"/>
      <c r="D24" s="18">
        <v>0</v>
      </c>
      <c r="E24" s="24">
        <f>D24*E11</f>
        <v>0</v>
      </c>
      <c r="F24" s="22"/>
      <c r="G24" s="22"/>
      <c r="H24" s="22"/>
      <c r="I24" s="22"/>
      <c r="J24" s="22"/>
      <c r="K24" s="22"/>
      <c r="L24" s="22"/>
    </row>
    <row r="25" spans="1:12" x14ac:dyDescent="0.3">
      <c r="A25" s="23" t="s">
        <v>31</v>
      </c>
      <c r="B25" s="36" t="s">
        <v>40</v>
      </c>
      <c r="C25" s="36"/>
      <c r="D25" s="18">
        <v>0</v>
      </c>
      <c r="E25" s="24">
        <f>D25*E11</f>
        <v>0</v>
      </c>
      <c r="F25" s="22"/>
      <c r="G25" s="22"/>
      <c r="H25" s="22"/>
      <c r="I25" s="22"/>
      <c r="J25" s="22"/>
      <c r="K25" s="22"/>
      <c r="L25" s="22"/>
    </row>
    <row r="26" spans="1:12" x14ac:dyDescent="0.3">
      <c r="A26" s="23" t="s">
        <v>32</v>
      </c>
      <c r="B26" s="36" t="s">
        <v>41</v>
      </c>
      <c r="C26" s="36"/>
      <c r="D26" s="18">
        <v>0</v>
      </c>
      <c r="E26" s="24">
        <f>D26*E11</f>
        <v>0</v>
      </c>
      <c r="F26" s="22"/>
      <c r="G26" s="22"/>
      <c r="H26" s="22"/>
      <c r="I26" s="22"/>
      <c r="J26" s="22"/>
      <c r="K26" s="22"/>
      <c r="L26" s="22"/>
    </row>
    <row r="27" spans="1:12" x14ac:dyDescent="0.3">
      <c r="A27" s="23" t="s">
        <v>33</v>
      </c>
      <c r="B27" s="36" t="s">
        <v>42</v>
      </c>
      <c r="C27" s="36"/>
      <c r="D27" s="18">
        <v>0</v>
      </c>
      <c r="E27" s="24">
        <f>D27*E11</f>
        <v>0</v>
      </c>
      <c r="F27" s="22"/>
      <c r="G27" s="22"/>
      <c r="H27" s="22"/>
      <c r="I27" s="22"/>
      <c r="J27" s="22"/>
      <c r="K27" s="22"/>
      <c r="L27" s="22"/>
    </row>
    <row r="28" spans="1:12" x14ac:dyDescent="0.3">
      <c r="A28" s="23" t="s">
        <v>34</v>
      </c>
      <c r="B28" s="36" t="s">
        <v>43</v>
      </c>
      <c r="C28" s="36"/>
      <c r="D28" s="18">
        <v>0</v>
      </c>
      <c r="E28" s="24">
        <f>D28*E11</f>
        <v>0</v>
      </c>
      <c r="F28" s="22"/>
      <c r="G28" s="22"/>
      <c r="H28" s="22"/>
      <c r="I28" s="22"/>
      <c r="J28" s="22"/>
      <c r="K28" s="22"/>
      <c r="L28" s="22"/>
    </row>
    <row r="29" spans="1:12" x14ac:dyDescent="0.3">
      <c r="A29" s="23" t="s">
        <v>35</v>
      </c>
      <c r="B29" s="36" t="s">
        <v>8</v>
      </c>
      <c r="C29" s="36"/>
      <c r="D29" s="18">
        <v>0</v>
      </c>
      <c r="E29" s="24">
        <f>D29*E11</f>
        <v>0</v>
      </c>
      <c r="F29" s="22"/>
      <c r="G29" s="22"/>
      <c r="H29" s="22"/>
      <c r="I29" s="22"/>
      <c r="J29" s="22"/>
      <c r="K29" s="22"/>
      <c r="L29" s="22"/>
    </row>
    <row r="30" spans="1:12" x14ac:dyDescent="0.3">
      <c r="A30" s="23" t="s">
        <v>36</v>
      </c>
      <c r="B30" s="36" t="s">
        <v>44</v>
      </c>
      <c r="C30" s="36"/>
      <c r="D30" s="18">
        <v>0</v>
      </c>
      <c r="E30" s="24">
        <f>D30*E11</f>
        <v>0</v>
      </c>
      <c r="F30" s="22"/>
      <c r="G30" s="22"/>
      <c r="H30" s="22"/>
      <c r="I30" s="22"/>
      <c r="J30" s="22"/>
      <c r="K30" s="22"/>
      <c r="L30" s="22"/>
    </row>
    <row r="31" spans="1:12" x14ac:dyDescent="0.3">
      <c r="A31" s="23" t="s">
        <v>37</v>
      </c>
      <c r="B31" s="36" t="s">
        <v>45</v>
      </c>
      <c r="C31" s="36"/>
      <c r="D31" s="18">
        <v>0</v>
      </c>
      <c r="E31" s="24">
        <f>D31*E11</f>
        <v>0</v>
      </c>
      <c r="F31" s="22"/>
      <c r="G31" s="22"/>
      <c r="H31" s="22"/>
      <c r="I31" s="22"/>
      <c r="J31" s="22"/>
      <c r="K31" s="22"/>
      <c r="L31" s="22"/>
    </row>
    <row r="32" spans="1:12" x14ac:dyDescent="0.3">
      <c r="A32" s="59" t="s">
        <v>38</v>
      </c>
      <c r="B32" s="56"/>
      <c r="C32" s="56"/>
      <c r="D32" s="57">
        <f>SUM(D24:D31)</f>
        <v>0</v>
      </c>
      <c r="E32" s="58">
        <f>SUM(E24:E31)</f>
        <v>0</v>
      </c>
      <c r="F32" s="40"/>
      <c r="G32" s="35"/>
      <c r="H32" s="35"/>
      <c r="I32" s="35"/>
      <c r="J32" s="35"/>
      <c r="K32" s="35"/>
      <c r="L32" s="35"/>
    </row>
    <row r="33" spans="1:7" x14ac:dyDescent="0.3">
      <c r="A33" s="23" t="s">
        <v>46</v>
      </c>
      <c r="B33" s="36"/>
      <c r="C33" s="36"/>
      <c r="D33" s="16" t="s">
        <v>1</v>
      </c>
      <c r="E33" s="60" t="s">
        <v>93</v>
      </c>
      <c r="F33" s="2"/>
      <c r="G33" s="2"/>
    </row>
    <row r="34" spans="1:7" x14ac:dyDescent="0.3">
      <c r="A34" s="23" t="s">
        <v>47</v>
      </c>
      <c r="B34" s="36" t="s">
        <v>6</v>
      </c>
      <c r="C34" s="36"/>
      <c r="D34" s="18">
        <v>0</v>
      </c>
      <c r="E34" s="24">
        <f>D34*E11</f>
        <v>0</v>
      </c>
      <c r="F34" s="2"/>
      <c r="G34" s="2"/>
    </row>
    <row r="35" spans="1:7" x14ac:dyDescent="0.3">
      <c r="A35" s="23" t="s">
        <v>48</v>
      </c>
      <c r="B35" s="36" t="s">
        <v>55</v>
      </c>
      <c r="C35" s="36"/>
      <c r="D35" s="18">
        <v>0</v>
      </c>
      <c r="E35" s="24">
        <f>D35*E11</f>
        <v>0</v>
      </c>
      <c r="F35" s="2"/>
      <c r="G35" s="2"/>
    </row>
    <row r="36" spans="1:7" x14ac:dyDescent="0.3">
      <c r="A36" s="23" t="s">
        <v>49</v>
      </c>
      <c r="B36" s="36" t="s">
        <v>56</v>
      </c>
      <c r="C36" s="36"/>
      <c r="D36" s="69">
        <v>0</v>
      </c>
      <c r="E36" s="24">
        <f>D36*E11</f>
        <v>0</v>
      </c>
      <c r="F36" s="2"/>
      <c r="G36" s="2"/>
    </row>
    <row r="37" spans="1:7" x14ac:dyDescent="0.3">
      <c r="A37" s="23" t="s">
        <v>50</v>
      </c>
      <c r="B37" s="36" t="s">
        <v>7</v>
      </c>
      <c r="C37" s="36"/>
      <c r="D37" s="18">
        <v>0</v>
      </c>
      <c r="E37" s="24">
        <f>D37*E11</f>
        <v>0</v>
      </c>
      <c r="F37" s="2"/>
      <c r="G37" s="2"/>
    </row>
    <row r="38" spans="1:7" x14ac:dyDescent="0.3">
      <c r="A38" s="23" t="s">
        <v>51</v>
      </c>
      <c r="B38" s="36" t="s">
        <v>57</v>
      </c>
      <c r="C38" s="36"/>
      <c r="D38" s="18">
        <v>0</v>
      </c>
      <c r="E38" s="24">
        <f>D38*E11</f>
        <v>0</v>
      </c>
      <c r="F38" s="2"/>
      <c r="G38" s="2"/>
    </row>
    <row r="39" spans="1:7" x14ac:dyDescent="0.3">
      <c r="A39" s="23" t="s">
        <v>52</v>
      </c>
      <c r="B39" s="36" t="s">
        <v>58</v>
      </c>
      <c r="C39" s="36"/>
      <c r="D39" s="18">
        <v>0</v>
      </c>
      <c r="E39" s="24">
        <f>D39*E11</f>
        <v>0</v>
      </c>
      <c r="F39" s="2"/>
      <c r="G39" s="2"/>
    </row>
    <row r="40" spans="1:7" x14ac:dyDescent="0.3">
      <c r="A40" s="23" t="s">
        <v>53</v>
      </c>
      <c r="B40" s="36" t="s">
        <v>59</v>
      </c>
      <c r="C40" s="36"/>
      <c r="D40" s="18">
        <v>0</v>
      </c>
      <c r="E40" s="24">
        <f>D40*E11</f>
        <v>0</v>
      </c>
      <c r="F40" s="2"/>
      <c r="G40" s="2"/>
    </row>
    <row r="41" spans="1:7" x14ac:dyDescent="0.3">
      <c r="A41" s="59" t="s">
        <v>54</v>
      </c>
      <c r="B41" s="56"/>
      <c r="C41" s="56"/>
      <c r="D41" s="57">
        <f>SUM(D34:D40)</f>
        <v>0</v>
      </c>
      <c r="E41" s="58">
        <f>E40+E39+E38+E37+E36+E35+E34</f>
        <v>0</v>
      </c>
      <c r="F41" s="39"/>
      <c r="G41" s="2"/>
    </row>
    <row r="42" spans="1:7" x14ac:dyDescent="0.3">
      <c r="A42" s="7" t="s">
        <v>60</v>
      </c>
      <c r="B42" s="2"/>
      <c r="C42" s="2"/>
      <c r="D42" s="35"/>
      <c r="E42" s="40"/>
      <c r="F42" s="2"/>
      <c r="G42" s="2"/>
    </row>
    <row r="43" spans="1:7" x14ac:dyDescent="0.3">
      <c r="A43" s="23" t="s">
        <v>61</v>
      </c>
      <c r="B43" s="36" t="s">
        <v>64</v>
      </c>
      <c r="C43" s="36"/>
      <c r="D43" s="18">
        <v>0</v>
      </c>
      <c r="E43" s="24">
        <f>D43</f>
        <v>0</v>
      </c>
      <c r="F43" s="2"/>
      <c r="G43" s="2"/>
    </row>
    <row r="44" spans="1:7" x14ac:dyDescent="0.3">
      <c r="A44" s="23" t="s">
        <v>62</v>
      </c>
      <c r="B44" s="36" t="s">
        <v>65</v>
      </c>
      <c r="C44" s="36"/>
      <c r="D44" s="18">
        <v>0</v>
      </c>
      <c r="E44" s="24">
        <f>D44*0.2</f>
        <v>0</v>
      </c>
      <c r="F44" s="2"/>
      <c r="G44" s="2"/>
    </row>
    <row r="45" spans="1:7" x14ac:dyDescent="0.3">
      <c r="A45" s="23" t="s">
        <v>63</v>
      </c>
      <c r="B45" s="36" t="s">
        <v>66</v>
      </c>
      <c r="C45" s="36"/>
      <c r="D45" s="18">
        <v>0</v>
      </c>
      <c r="E45" s="24">
        <f>D45*E11</f>
        <v>0</v>
      </c>
      <c r="F45" s="2"/>
      <c r="G45" s="2"/>
    </row>
    <row r="46" spans="1:7" x14ac:dyDescent="0.3">
      <c r="A46" s="17" t="s">
        <v>67</v>
      </c>
      <c r="B46" s="3"/>
      <c r="C46" s="3"/>
      <c r="D46" s="19">
        <f>D45+D44+D43</f>
        <v>0</v>
      </c>
      <c r="E46" s="38">
        <f>E11*D46</f>
        <v>0</v>
      </c>
      <c r="F46" s="39"/>
      <c r="G46" s="2"/>
    </row>
    <row r="47" spans="1:7" x14ac:dyDescent="0.3">
      <c r="A47" s="17" t="s">
        <v>68</v>
      </c>
      <c r="B47" s="3"/>
      <c r="C47" s="3"/>
      <c r="D47" s="37"/>
      <c r="E47" s="38">
        <f>E46+E41+E32+E22</f>
        <v>0</v>
      </c>
      <c r="F47" s="2"/>
      <c r="G47" s="2"/>
    </row>
    <row r="48" spans="1:7" x14ac:dyDescent="0.3">
      <c r="A48" s="59" t="s">
        <v>69</v>
      </c>
      <c r="B48" s="55"/>
      <c r="C48" s="55"/>
      <c r="D48" s="80">
        <f>D46+D41+D32+D22</f>
        <v>0</v>
      </c>
      <c r="E48" s="58">
        <f>E47+E11</f>
        <v>3500</v>
      </c>
      <c r="F48" s="2"/>
      <c r="G48" s="39"/>
    </row>
    <row r="49" spans="1:7" x14ac:dyDescent="0.3">
      <c r="A49" s="7"/>
      <c r="B49" s="3" t="s">
        <v>70</v>
      </c>
      <c r="C49" s="34"/>
      <c r="D49" s="15"/>
      <c r="E49" s="39"/>
      <c r="F49" s="2"/>
      <c r="G49" s="2"/>
    </row>
    <row r="50" spans="1:7" x14ac:dyDescent="0.3">
      <c r="A50" s="1"/>
      <c r="B50" s="36" t="s">
        <v>71</v>
      </c>
      <c r="C50" s="36"/>
      <c r="D50" s="37"/>
      <c r="E50" s="24">
        <v>99.62</v>
      </c>
      <c r="F50" s="2"/>
      <c r="G50" s="2"/>
    </row>
    <row r="51" spans="1:7" x14ac:dyDescent="0.3">
      <c r="A51" s="1"/>
      <c r="B51" s="36" t="s">
        <v>98</v>
      </c>
      <c r="C51" s="36"/>
      <c r="D51" s="37"/>
      <c r="E51" s="24">
        <v>0</v>
      </c>
      <c r="F51" s="2"/>
      <c r="G51" s="2"/>
    </row>
    <row r="52" spans="1:7" x14ac:dyDescent="0.3">
      <c r="A52" s="1"/>
      <c r="B52" s="36" t="s">
        <v>72</v>
      </c>
      <c r="C52" s="36"/>
      <c r="D52" s="11">
        <v>0</v>
      </c>
      <c r="E52" s="41">
        <v>0</v>
      </c>
      <c r="F52" s="2"/>
      <c r="G52" s="2"/>
    </row>
    <row r="53" spans="1:7" x14ac:dyDescent="0.3">
      <c r="A53" s="1"/>
      <c r="B53" s="36" t="s">
        <v>73</v>
      </c>
      <c r="C53" s="36"/>
      <c r="D53" s="37"/>
      <c r="E53" s="24">
        <v>0</v>
      </c>
      <c r="F53" s="2"/>
      <c r="G53" s="2"/>
    </row>
    <row r="54" spans="1:7" x14ac:dyDescent="0.3">
      <c r="A54" s="1"/>
      <c r="B54" s="36" t="s">
        <v>74</v>
      </c>
      <c r="C54" s="36"/>
      <c r="D54" s="71">
        <v>0</v>
      </c>
      <c r="E54" s="41">
        <v>0</v>
      </c>
      <c r="F54" s="2"/>
      <c r="G54" s="2"/>
    </row>
    <row r="55" spans="1:7" x14ac:dyDescent="0.3">
      <c r="A55" s="1"/>
      <c r="B55" s="36" t="s">
        <v>75</v>
      </c>
      <c r="C55" s="36"/>
      <c r="D55" s="37"/>
      <c r="E55" s="24">
        <v>0</v>
      </c>
      <c r="F55" s="2"/>
      <c r="G55" s="2"/>
    </row>
    <row r="56" spans="1:7" x14ac:dyDescent="0.3">
      <c r="A56" s="1"/>
      <c r="B56" s="3" t="s">
        <v>76</v>
      </c>
      <c r="C56" s="3"/>
      <c r="D56" s="37"/>
      <c r="E56" s="38">
        <f>E55+E53+E51+E50</f>
        <v>99.62</v>
      </c>
      <c r="F56" s="39"/>
      <c r="G56" s="2"/>
    </row>
    <row r="57" spans="1:7" x14ac:dyDescent="0.3">
      <c r="A57" s="1"/>
      <c r="B57" s="55" t="s">
        <v>77</v>
      </c>
      <c r="C57" s="65"/>
      <c r="D57" s="61"/>
      <c r="E57" s="58">
        <f>E56+E48</f>
        <v>3599.62</v>
      </c>
      <c r="F57" s="2"/>
      <c r="G57" s="2"/>
    </row>
    <row r="58" spans="1:7" x14ac:dyDescent="0.3">
      <c r="A58" s="1"/>
      <c r="B58" s="36" t="s">
        <v>78</v>
      </c>
      <c r="C58" s="36"/>
      <c r="D58" s="16" t="s">
        <v>1</v>
      </c>
      <c r="E58" s="60" t="s">
        <v>93</v>
      </c>
      <c r="F58" s="2"/>
      <c r="G58" s="2"/>
    </row>
    <row r="59" spans="1:7" x14ac:dyDescent="0.3">
      <c r="A59" s="1"/>
      <c r="B59" s="36" t="s">
        <v>124</v>
      </c>
      <c r="C59" s="36"/>
      <c r="D59" s="18">
        <v>0.1226</v>
      </c>
      <c r="E59" s="24">
        <f>E57*D59</f>
        <v>441.31341199999997</v>
      </c>
      <c r="F59" s="2"/>
      <c r="G59" s="38"/>
    </row>
    <row r="60" spans="1:7" x14ac:dyDescent="0.3">
      <c r="A60" s="1"/>
      <c r="B60" s="36" t="s">
        <v>79</v>
      </c>
      <c r="C60" s="36"/>
      <c r="D60" s="18">
        <v>0.1</v>
      </c>
      <c r="E60" s="24">
        <f>E57*D60</f>
        <v>359.96199999999999</v>
      </c>
      <c r="F60" s="2"/>
      <c r="G60" s="2"/>
    </row>
    <row r="61" spans="1:7" x14ac:dyDescent="0.3">
      <c r="A61" s="1"/>
      <c r="B61" s="3" t="s">
        <v>80</v>
      </c>
      <c r="C61" s="3"/>
      <c r="D61" s="19">
        <f>SUM(D59:D60)</f>
        <v>0.22260000000000002</v>
      </c>
      <c r="E61" s="38">
        <v>1161.23</v>
      </c>
      <c r="F61" s="39"/>
      <c r="G61" s="2"/>
    </row>
    <row r="62" spans="1:7" x14ac:dyDescent="0.3">
      <c r="A62" s="1"/>
      <c r="B62" s="3" t="s">
        <v>81</v>
      </c>
      <c r="C62" s="34"/>
      <c r="D62" s="15"/>
      <c r="E62" s="15"/>
      <c r="F62" s="2"/>
      <c r="G62" s="2"/>
    </row>
    <row r="63" spans="1:7" x14ac:dyDescent="0.3">
      <c r="A63" s="1"/>
      <c r="B63" s="36" t="s">
        <v>82</v>
      </c>
      <c r="C63" s="36"/>
      <c r="D63" s="18">
        <v>0.03</v>
      </c>
      <c r="E63" s="24">
        <f>F66*D63</f>
        <v>153</v>
      </c>
      <c r="F63" s="39">
        <f>E61+E57</f>
        <v>4760.8500000000004</v>
      </c>
      <c r="G63" s="39"/>
    </row>
    <row r="64" spans="1:7" x14ac:dyDescent="0.3">
      <c r="A64" s="1"/>
      <c r="B64" s="36" t="s">
        <v>83</v>
      </c>
      <c r="C64" s="36"/>
      <c r="D64" s="18">
        <v>0.03</v>
      </c>
      <c r="E64" s="24">
        <f>F66*D64</f>
        <v>153</v>
      </c>
      <c r="F64" s="39"/>
      <c r="G64" s="2"/>
    </row>
    <row r="65" spans="1:8" x14ac:dyDescent="0.3">
      <c r="A65" s="1"/>
      <c r="B65" s="36" t="s">
        <v>84</v>
      </c>
      <c r="C65" s="36"/>
      <c r="D65" s="18">
        <v>6.4999999999999997E-3</v>
      </c>
      <c r="E65" s="24">
        <f>F66*D65</f>
        <v>33.15</v>
      </c>
      <c r="F65" s="2"/>
      <c r="G65" s="2"/>
    </row>
    <row r="66" spans="1:8" x14ac:dyDescent="0.3">
      <c r="A66" s="1"/>
      <c r="B66" s="3" t="s">
        <v>85</v>
      </c>
      <c r="C66" s="3"/>
      <c r="D66" s="19">
        <f>SUM(D63:D65)</f>
        <v>6.6500000000000004E-2</v>
      </c>
      <c r="E66" s="38">
        <f>E65+E64+E63</f>
        <v>339.15</v>
      </c>
      <c r="F66" s="39">
        <f>F63/(1-D66)</f>
        <v>5100</v>
      </c>
      <c r="G66" s="2"/>
    </row>
    <row r="67" spans="1:8" ht="15" thickBot="1" x14ac:dyDescent="0.35">
      <c r="A67" s="1"/>
      <c r="B67" s="3" t="s">
        <v>86</v>
      </c>
      <c r="C67" s="3"/>
      <c r="D67" s="37"/>
      <c r="E67" s="38">
        <f>E56+E61+E66</f>
        <v>1600</v>
      </c>
      <c r="F67" s="39"/>
      <c r="G67" s="2"/>
    </row>
    <row r="68" spans="1:8" ht="15" thickBot="1" x14ac:dyDescent="0.35">
      <c r="A68" s="1"/>
      <c r="B68" s="52" t="s">
        <v>87</v>
      </c>
      <c r="C68" s="66"/>
      <c r="D68" s="62"/>
      <c r="E68" s="63">
        <f>E66+E61+E57</f>
        <v>5100</v>
      </c>
      <c r="F68" s="2"/>
      <c r="G68" s="39"/>
      <c r="H68" s="75">
        <f>21*G68</f>
        <v>0</v>
      </c>
    </row>
    <row r="69" spans="1:8" x14ac:dyDescent="0.3">
      <c r="A69" s="1"/>
      <c r="B69" s="2"/>
      <c r="C69" s="2"/>
      <c r="D69" s="15"/>
      <c r="E69" s="15"/>
      <c r="F69" s="2"/>
      <c r="G69" s="2"/>
    </row>
    <row r="70" spans="1:8" x14ac:dyDescent="0.3">
      <c r="A70" s="1"/>
      <c r="B70" s="9" t="s">
        <v>88</v>
      </c>
      <c r="C70" s="9"/>
      <c r="D70" s="15"/>
      <c r="E70" s="15"/>
      <c r="F70" s="2"/>
      <c r="G70" s="2"/>
    </row>
    <row r="71" spans="1:8" x14ac:dyDescent="0.3">
      <c r="A71" s="1"/>
      <c r="B71" s="2"/>
      <c r="C71" s="2"/>
      <c r="D71" s="126" t="s">
        <v>104</v>
      </c>
      <c r="E71" s="127"/>
      <c r="F71" s="2"/>
      <c r="G71" s="2"/>
    </row>
    <row r="72" spans="1:8" x14ac:dyDescent="0.3">
      <c r="A72" s="1"/>
      <c r="B72" s="36" t="s">
        <v>89</v>
      </c>
      <c r="C72" s="8" t="s">
        <v>94</v>
      </c>
      <c r="D72" s="100" t="s">
        <v>105</v>
      </c>
      <c r="E72" s="79" t="s">
        <v>95</v>
      </c>
      <c r="F72" s="2"/>
      <c r="G72" s="2"/>
    </row>
    <row r="73" spans="1:8" x14ac:dyDescent="0.3">
      <c r="A73" s="1"/>
      <c r="B73" s="36" t="s">
        <v>107</v>
      </c>
      <c r="C73" s="24">
        <f>E57</f>
        <v>3599.62</v>
      </c>
      <c r="D73" s="101">
        <v>1</v>
      </c>
      <c r="E73" s="24">
        <f>D73*C73</f>
        <v>3599.62</v>
      </c>
      <c r="F73" s="2"/>
      <c r="G73" s="2"/>
    </row>
    <row r="74" spans="1:8" x14ac:dyDescent="0.3">
      <c r="A74" s="1"/>
      <c r="B74" s="36" t="s">
        <v>90</v>
      </c>
      <c r="C74" s="24">
        <f>E66+E61</f>
        <v>1500.38</v>
      </c>
      <c r="D74" s="101">
        <v>1</v>
      </c>
      <c r="E74" s="24">
        <f>C74*D74</f>
        <v>1500.38</v>
      </c>
      <c r="F74" s="2"/>
      <c r="G74" s="2"/>
    </row>
    <row r="75" spans="1:8" x14ac:dyDescent="0.3">
      <c r="A75" s="1"/>
      <c r="B75" s="36" t="s">
        <v>96</v>
      </c>
      <c r="C75" s="38">
        <f>SUM(C73:C74)</f>
        <v>5100</v>
      </c>
      <c r="D75" s="68"/>
      <c r="E75" s="38">
        <f>SUM(E73:E74)</f>
        <v>5100</v>
      </c>
      <c r="F75" s="2"/>
      <c r="G75" s="2"/>
    </row>
    <row r="76" spans="1:8" x14ac:dyDescent="0.3">
      <c r="A76" s="1"/>
      <c r="B76" s="2"/>
      <c r="C76" s="2"/>
      <c r="D76" s="15"/>
      <c r="E76" s="15"/>
      <c r="F76" s="2"/>
      <c r="G76" s="2"/>
    </row>
    <row r="77" spans="1:8" x14ac:dyDescent="0.3">
      <c r="A77" s="1"/>
      <c r="B77" s="20"/>
      <c r="C77" s="20"/>
      <c r="D77" s="20"/>
      <c r="E77" s="20"/>
      <c r="F77" s="20"/>
      <c r="G77" s="38"/>
      <c r="H77" s="25">
        <f>G77*3</f>
        <v>0</v>
      </c>
    </row>
    <row r="78" spans="1:8" x14ac:dyDescent="0.3">
      <c r="A78" s="1"/>
      <c r="B78" s="20"/>
      <c r="C78" s="20"/>
      <c r="D78" s="20"/>
      <c r="E78" s="20"/>
      <c r="F78" s="20"/>
      <c r="G78" s="20"/>
      <c r="H78" s="25"/>
    </row>
    <row r="79" spans="1:8" x14ac:dyDescent="0.3">
      <c r="A79" s="1"/>
      <c r="B79" s="20"/>
      <c r="C79" s="20"/>
      <c r="D79" s="20"/>
      <c r="E79" s="20"/>
      <c r="F79" s="20"/>
      <c r="G79" s="20"/>
      <c r="H79" s="25"/>
    </row>
    <row r="80" spans="1:8" x14ac:dyDescent="0.3">
      <c r="A80" s="1"/>
      <c r="B80" s="20"/>
      <c r="C80" s="20"/>
      <c r="D80" s="20"/>
      <c r="E80" s="20"/>
      <c r="F80" s="20"/>
      <c r="G80" s="20"/>
      <c r="H80" s="25"/>
    </row>
    <row r="81" spans="1:8" x14ac:dyDescent="0.3">
      <c r="A81" s="1"/>
      <c r="B81" s="20"/>
      <c r="C81" s="20"/>
      <c r="D81" s="20"/>
      <c r="E81" s="20"/>
      <c r="F81" s="20"/>
      <c r="G81" s="20"/>
      <c r="H81" s="25"/>
    </row>
    <row r="82" spans="1:8" x14ac:dyDescent="0.3">
      <c r="A82" s="1"/>
      <c r="B82" s="73"/>
      <c r="C82" s="20"/>
      <c r="D82" s="20"/>
      <c r="E82" s="20"/>
      <c r="F82" s="20"/>
      <c r="G82" s="20"/>
      <c r="H82" s="25"/>
    </row>
    <row r="83" spans="1:8" x14ac:dyDescent="0.3">
      <c r="A83" s="21"/>
      <c r="B83" s="73"/>
      <c r="C83" s="20"/>
      <c r="D83" s="20"/>
      <c r="E83" s="20"/>
      <c r="F83" s="20"/>
      <c r="G83" s="20"/>
      <c r="H83" s="25"/>
    </row>
    <row r="84" spans="1:8" x14ac:dyDescent="0.3">
      <c r="A84" s="21"/>
      <c r="B84" s="76"/>
      <c r="C84" s="20"/>
      <c r="D84" s="20"/>
      <c r="E84" s="20"/>
      <c r="F84" s="20"/>
      <c r="G84" s="20"/>
      <c r="H84" s="25"/>
    </row>
    <row r="85" spans="1:8" x14ac:dyDescent="0.3">
      <c r="A85" s="21"/>
      <c r="B85" s="74"/>
      <c r="C85" s="20"/>
      <c r="D85" s="20"/>
      <c r="E85" s="20"/>
      <c r="F85" s="20"/>
      <c r="G85" s="20"/>
      <c r="H85" s="25"/>
    </row>
    <row r="86" spans="1:8" x14ac:dyDescent="0.3">
      <c r="A86" s="21"/>
      <c r="B86" s="20"/>
      <c r="C86" s="20"/>
      <c r="D86" s="20"/>
      <c r="E86" s="20"/>
      <c r="F86" s="20"/>
      <c r="G86" s="20"/>
      <c r="H86" s="25"/>
    </row>
    <row r="87" spans="1:8" x14ac:dyDescent="0.3">
      <c r="A87" s="21"/>
      <c r="B87" s="20"/>
      <c r="C87" s="20"/>
      <c r="D87" s="20"/>
      <c r="E87" s="20"/>
      <c r="F87" s="20"/>
      <c r="G87" s="20"/>
      <c r="H87" s="25"/>
    </row>
    <row r="88" spans="1:8" x14ac:dyDescent="0.3">
      <c r="A88" s="21"/>
      <c r="B88" s="20"/>
      <c r="C88" s="20"/>
      <c r="D88" s="20"/>
      <c r="E88" s="20"/>
      <c r="F88" s="20"/>
      <c r="G88" s="20"/>
      <c r="H88" s="25"/>
    </row>
    <row r="89" spans="1:8" x14ac:dyDescent="0.3">
      <c r="A89" s="21"/>
      <c r="B89" s="2"/>
      <c r="C89" s="2"/>
      <c r="D89" s="2"/>
      <c r="E89" s="2"/>
      <c r="F89" s="2"/>
      <c r="G89" s="2"/>
      <c r="H89" s="2"/>
    </row>
    <row r="90" spans="1:8" x14ac:dyDescent="0.3">
      <c r="B90" s="26"/>
      <c r="D90" s="125"/>
      <c r="E90" s="125"/>
      <c r="F90" s="125"/>
      <c r="G90" s="2"/>
      <c r="H90" s="2"/>
    </row>
    <row r="91" spans="1:8" x14ac:dyDescent="0.3">
      <c r="B91" s="27"/>
      <c r="D91" s="2"/>
      <c r="E91" s="2"/>
      <c r="F91" s="2"/>
      <c r="G91" s="2"/>
      <c r="H91" s="2"/>
    </row>
    <row r="92" spans="1:8" ht="24" customHeight="1" x14ac:dyDescent="0.3">
      <c r="B92" s="28"/>
      <c r="C92" s="29"/>
      <c r="D92" s="30"/>
      <c r="E92" s="125"/>
      <c r="F92" s="125"/>
      <c r="G92" s="125"/>
      <c r="H92" s="2"/>
    </row>
    <row r="93" spans="1:8" x14ac:dyDescent="0.3">
      <c r="B93" s="2"/>
      <c r="C93" s="2"/>
      <c r="D93" s="15"/>
      <c r="E93" s="15"/>
      <c r="F93" s="2"/>
      <c r="G93" s="2"/>
    </row>
    <row r="94" spans="1:8" x14ac:dyDescent="0.3">
      <c r="B94" s="2"/>
      <c r="C94" s="2"/>
      <c r="D94" s="15"/>
      <c r="E94" s="15"/>
      <c r="F94" s="2"/>
      <c r="G94" s="2"/>
    </row>
    <row r="95" spans="1:8" x14ac:dyDescent="0.3">
      <c r="B95" s="2"/>
      <c r="C95" s="2"/>
      <c r="D95" s="15"/>
      <c r="E95" s="15"/>
      <c r="F95" s="2"/>
      <c r="G95" s="2"/>
    </row>
    <row r="96" spans="1:8" x14ac:dyDescent="0.3">
      <c r="B96" s="20"/>
      <c r="C96" s="20"/>
      <c r="D96" s="20"/>
      <c r="E96" s="20"/>
      <c r="F96" s="25"/>
      <c r="G96" s="2"/>
    </row>
    <row r="97" spans="2:7" x14ac:dyDescent="0.3">
      <c r="B97" s="20"/>
      <c r="C97" s="20"/>
      <c r="D97" s="20"/>
      <c r="E97" s="20"/>
      <c r="F97" s="25"/>
      <c r="G97" s="2"/>
    </row>
    <row r="98" spans="2:7" x14ac:dyDescent="0.3">
      <c r="B98" s="20"/>
      <c r="C98" s="20"/>
      <c r="D98" s="20"/>
      <c r="E98" s="20"/>
      <c r="F98" s="25"/>
      <c r="G98" s="2"/>
    </row>
    <row r="99" spans="2:7" x14ac:dyDescent="0.3">
      <c r="B99" s="20"/>
      <c r="C99" s="20"/>
      <c r="D99" s="20"/>
      <c r="E99" s="20"/>
      <c r="F99" s="25"/>
      <c r="G99" s="2"/>
    </row>
    <row r="100" spans="2:7" x14ac:dyDescent="0.3">
      <c r="B100" s="20"/>
      <c r="C100" s="20"/>
      <c r="D100" s="20"/>
      <c r="E100" s="20"/>
      <c r="F100" s="25"/>
      <c r="G100" s="2"/>
    </row>
    <row r="101" spans="2:7" x14ac:dyDescent="0.3">
      <c r="B101" s="20"/>
      <c r="C101" s="20"/>
      <c r="D101" s="20"/>
      <c r="E101" s="20"/>
      <c r="F101" s="25"/>
      <c r="G101" s="2"/>
    </row>
    <row r="102" spans="2:7" x14ac:dyDescent="0.3">
      <c r="B102" s="20"/>
      <c r="C102" s="20"/>
      <c r="D102" s="20"/>
      <c r="E102" s="20"/>
      <c r="F102" s="25"/>
      <c r="G102" s="2"/>
    </row>
  </sheetData>
  <mergeCells count="4">
    <mergeCell ref="E92:G92"/>
    <mergeCell ref="B3:B4"/>
    <mergeCell ref="D71:E71"/>
    <mergeCell ref="D90:F90"/>
  </mergeCells>
  <pageMargins left="0.511811024" right="0.511811024" top="0.78740157499999996" bottom="0.78740157499999996" header="0.31496062000000002" footer="0.31496062000000002"/>
  <pageSetup paperSize="9" scale="76" orientation="portrait" r:id="rId1"/>
  <rowBreaks count="1" manualBreakCount="1">
    <brk id="41" max="4" man="1"/>
  </rowBreaks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26"/>
  <sheetViews>
    <sheetView tabSelected="1" view="pageBreakPreview" zoomScale="90" zoomScaleNormal="90" zoomScaleSheetLayoutView="90" workbookViewId="0">
      <selection activeCell="C14" sqref="C14"/>
    </sheetView>
  </sheetViews>
  <sheetFormatPr defaultRowHeight="14.4" x14ac:dyDescent="0.3"/>
  <cols>
    <col min="1" max="1" width="9.109375" customWidth="1"/>
    <col min="2" max="2" width="31.109375" customWidth="1"/>
    <col min="3" max="3" width="18.44140625" customWidth="1"/>
    <col min="4" max="6" width="14.5546875" customWidth="1"/>
    <col min="7" max="7" width="17.6640625" customWidth="1"/>
    <col min="8" max="8" width="12.44140625" bestFit="1" customWidth="1"/>
    <col min="9" max="9" width="14.88671875" bestFit="1" customWidth="1"/>
    <col min="10" max="10" width="14.5546875" bestFit="1" customWidth="1"/>
  </cols>
  <sheetData>
    <row r="1" spans="1:10" x14ac:dyDescent="0.3">
      <c r="A1" s="1"/>
      <c r="B1" s="2"/>
      <c r="C1" s="2"/>
      <c r="D1" s="15"/>
      <c r="E1" s="15"/>
      <c r="F1" s="15"/>
      <c r="G1" s="15"/>
      <c r="H1" s="2"/>
      <c r="I1" s="2"/>
    </row>
    <row r="2" spans="1:10" x14ac:dyDescent="0.3">
      <c r="A2" s="1"/>
      <c r="B2" s="2"/>
      <c r="C2" s="2"/>
      <c r="D2" s="15"/>
      <c r="E2" s="15"/>
      <c r="F2" s="15"/>
      <c r="G2" s="15"/>
      <c r="H2" s="2"/>
      <c r="I2" s="2"/>
    </row>
    <row r="3" spans="1:10" x14ac:dyDescent="0.3">
      <c r="A3" s="106"/>
      <c r="B3" s="107"/>
      <c r="C3" s="108"/>
      <c r="D3" s="108"/>
      <c r="E3" s="108"/>
      <c r="F3" s="108"/>
      <c r="G3" s="108"/>
      <c r="H3" s="108"/>
      <c r="I3" s="109"/>
      <c r="J3" s="110"/>
    </row>
    <row r="4" spans="1:10" x14ac:dyDescent="0.3">
      <c r="A4" s="106"/>
      <c r="B4" s="111" t="s">
        <v>114</v>
      </c>
      <c r="C4" s="128" t="s">
        <v>113</v>
      </c>
      <c r="D4" s="128"/>
      <c r="E4" s="128"/>
      <c r="F4" s="128"/>
      <c r="G4" s="128"/>
      <c r="H4" s="108"/>
      <c r="I4" s="108"/>
      <c r="J4" s="110"/>
    </row>
    <row r="5" spans="1:10" s="83" customFormat="1" x14ac:dyDescent="0.3">
      <c r="A5" s="112" t="s">
        <v>108</v>
      </c>
      <c r="B5" s="111" t="s">
        <v>109</v>
      </c>
      <c r="C5" s="111" t="s">
        <v>110</v>
      </c>
      <c r="D5" s="111" t="s">
        <v>111</v>
      </c>
      <c r="E5" s="111" t="s">
        <v>132</v>
      </c>
      <c r="F5" s="111" t="s">
        <v>100</v>
      </c>
      <c r="G5" s="111" t="s">
        <v>112</v>
      </c>
      <c r="H5" s="113"/>
      <c r="I5" s="113"/>
      <c r="J5" s="114"/>
    </row>
    <row r="6" spans="1:10" s="83" customFormat="1" x14ac:dyDescent="0.3">
      <c r="A6" s="112">
        <v>1</v>
      </c>
      <c r="B6" s="115" t="s">
        <v>126</v>
      </c>
      <c r="C6" s="121">
        <f>'CLINICO GERAL 20 horas'!E73</f>
        <v>15198.54</v>
      </c>
      <c r="D6" s="121">
        <f>'CLINICO GERAL 20 horas'!E74</f>
        <v>6197.9846120000011</v>
      </c>
      <c r="E6" s="121">
        <v>173.33</v>
      </c>
      <c r="F6" s="121">
        <f>G6/E6</f>
        <v>123.44386206657821</v>
      </c>
      <c r="G6" s="121">
        <f>D6+C6</f>
        <v>21396.524612000001</v>
      </c>
      <c r="H6" s="113"/>
      <c r="I6" s="113"/>
      <c r="J6" s="114"/>
    </row>
    <row r="7" spans="1:10" x14ac:dyDescent="0.3">
      <c r="A7" s="112">
        <v>2</v>
      </c>
      <c r="B7" s="115" t="s">
        <v>125</v>
      </c>
      <c r="C7" s="120">
        <f>'CLINICO GERAL 40 horas'!E73</f>
        <v>135893.43</v>
      </c>
      <c r="D7" s="120">
        <f>'CLINICO GERAL 40 horas'!E74</f>
        <v>69045.819516871998</v>
      </c>
      <c r="E7" s="120">
        <v>1560</v>
      </c>
      <c r="F7" s="121">
        <f>G7/E7</f>
        <v>131.37131379286666</v>
      </c>
      <c r="G7" s="120">
        <f>'CLINICO GERAL 40 horas'!E75</f>
        <v>204939.24951687199</v>
      </c>
      <c r="H7" s="108"/>
      <c r="I7" s="108"/>
      <c r="J7" s="110"/>
    </row>
    <row r="8" spans="1:10" x14ac:dyDescent="0.3">
      <c r="A8" s="112">
        <v>3</v>
      </c>
      <c r="B8" s="115" t="s">
        <v>127</v>
      </c>
      <c r="C8" s="120">
        <f>PEDIATRA!E73</f>
        <v>50237.02</v>
      </c>
      <c r="D8" s="120">
        <f>PEDIATRA!E74</f>
        <v>25465.621707552222</v>
      </c>
      <c r="E8" s="120">
        <v>346.66</v>
      </c>
      <c r="F8" s="121">
        <f>G8/E8</f>
        <v>218.37720448725614</v>
      </c>
      <c r="G8" s="120">
        <f>PEDIATRA!E75</f>
        <v>75702.641707552219</v>
      </c>
      <c r="H8" s="108"/>
      <c r="I8" s="108"/>
      <c r="J8" s="110"/>
    </row>
    <row r="9" spans="1:10" x14ac:dyDescent="0.3">
      <c r="A9" s="112">
        <v>4</v>
      </c>
      <c r="B9" s="116" t="s">
        <v>128</v>
      </c>
      <c r="C9" s="120">
        <f>GINECOLOGISTA!E73</f>
        <v>46196.34</v>
      </c>
      <c r="D9" s="120">
        <f>GINECOLOGISTA!E74</f>
        <v>23442.106328869842</v>
      </c>
      <c r="E9" s="120">
        <v>346.66</v>
      </c>
      <c r="F9" s="121">
        <f>G9/E9</f>
        <v>200.88399679475521</v>
      </c>
      <c r="G9" s="120">
        <f>GINECOLOGISTA!E75</f>
        <v>69638.446328869846</v>
      </c>
      <c r="H9" s="108"/>
      <c r="I9" s="108"/>
      <c r="J9" s="110"/>
    </row>
    <row r="10" spans="1:10" x14ac:dyDescent="0.3">
      <c r="A10" s="111">
        <v>5</v>
      </c>
      <c r="B10" s="116" t="s">
        <v>129</v>
      </c>
      <c r="C10" s="120">
        <f>PSIQUIATRA!E73</f>
        <v>12599.92</v>
      </c>
      <c r="D10" s="120">
        <f>PSIQUIATRA!E74</f>
        <v>3607.8828237814678</v>
      </c>
      <c r="E10" s="120">
        <v>86.67</v>
      </c>
      <c r="F10" s="121">
        <f>G10/E10</f>
        <v>187.00591696990273</v>
      </c>
      <c r="G10" s="120">
        <f>PSIQUIATRA!E75</f>
        <v>16207.802823781469</v>
      </c>
      <c r="H10" s="108"/>
      <c r="I10" s="108"/>
      <c r="J10" s="110"/>
    </row>
    <row r="11" spans="1:10" x14ac:dyDescent="0.3">
      <c r="A11" s="111">
        <v>6</v>
      </c>
      <c r="B11" s="117" t="s">
        <v>130</v>
      </c>
      <c r="C11" s="120">
        <f>NEUROLOGISTA!E73</f>
        <v>11099.92</v>
      </c>
      <c r="D11" s="120">
        <f>NEUROLOGISTA!E74</f>
        <v>3178.3702367434385</v>
      </c>
      <c r="E11" s="120">
        <v>52</v>
      </c>
      <c r="F11" s="121">
        <f t="shared" ref="F11:F12" si="0">G11/E11</f>
        <v>274.58250455275845</v>
      </c>
      <c r="G11" s="120">
        <f>NEUROLOGISTA!E75</f>
        <v>14278.290236743438</v>
      </c>
      <c r="H11" s="108"/>
      <c r="I11" s="108"/>
      <c r="J11" s="110"/>
    </row>
    <row r="12" spans="1:10" x14ac:dyDescent="0.3">
      <c r="A12" s="111">
        <v>7</v>
      </c>
      <c r="B12" s="115" t="s">
        <v>131</v>
      </c>
      <c r="C12" s="120">
        <f>'CIRUGIAO GERAL'!E73</f>
        <v>3599.62</v>
      </c>
      <c r="D12" s="120">
        <f>'CIRUGIAO GERAL'!E74</f>
        <v>1500.38</v>
      </c>
      <c r="E12" s="120">
        <v>17.329999999999998</v>
      </c>
      <c r="F12" s="121">
        <f t="shared" si="0"/>
        <v>294.28736295441433</v>
      </c>
      <c r="G12" s="120">
        <f>'CIRUGIAO GERAL'!E75</f>
        <v>5100</v>
      </c>
      <c r="H12" s="108"/>
      <c r="I12" s="108"/>
      <c r="J12" s="110"/>
    </row>
    <row r="13" spans="1:10" x14ac:dyDescent="0.3">
      <c r="A13" s="113"/>
      <c r="B13" s="118" t="s">
        <v>115</v>
      </c>
      <c r="C13" s="129">
        <v>407262.95</v>
      </c>
      <c r="D13" s="130"/>
      <c r="E13" s="130"/>
      <c r="F13" s="130"/>
      <c r="G13" s="131"/>
      <c r="H13" s="119"/>
      <c r="I13" s="119"/>
      <c r="J13" s="119"/>
    </row>
    <row r="14" spans="1:10" x14ac:dyDescent="0.3">
      <c r="B14" s="26"/>
      <c r="D14" s="125"/>
      <c r="E14" s="125"/>
      <c r="F14" s="125"/>
      <c r="G14" s="125"/>
      <c r="H14" s="125"/>
      <c r="I14" s="2"/>
      <c r="J14" s="2"/>
    </row>
    <row r="15" spans="1:10" x14ac:dyDescent="0.3">
      <c r="B15" s="27"/>
      <c r="D15" s="2"/>
      <c r="E15" s="2"/>
      <c r="F15" s="2"/>
      <c r="G15" s="2"/>
      <c r="H15" s="2"/>
      <c r="I15" s="2"/>
      <c r="J15" s="2"/>
    </row>
    <row r="16" spans="1:10" ht="24" customHeight="1" x14ac:dyDescent="0.3">
      <c r="B16" s="28"/>
      <c r="C16" s="29"/>
      <c r="D16" s="30"/>
      <c r="E16" s="30"/>
      <c r="F16" s="30"/>
      <c r="G16" s="125"/>
      <c r="H16" s="125"/>
      <c r="I16" s="125"/>
      <c r="J16" s="2"/>
    </row>
    <row r="17" spans="2:9" x14ac:dyDescent="0.3">
      <c r="B17" s="2"/>
      <c r="C17" s="2"/>
      <c r="D17" s="15"/>
      <c r="E17" s="15"/>
      <c r="F17" s="15"/>
      <c r="G17" s="15"/>
      <c r="H17" s="2"/>
      <c r="I17" s="2"/>
    </row>
    <row r="18" spans="2:9" x14ac:dyDescent="0.3">
      <c r="B18" s="2"/>
      <c r="C18" s="2"/>
      <c r="D18" s="15"/>
      <c r="E18" s="15"/>
      <c r="F18" s="15"/>
      <c r="G18" s="15"/>
      <c r="H18" s="2"/>
      <c r="I18" s="2"/>
    </row>
    <row r="19" spans="2:9" x14ac:dyDescent="0.3">
      <c r="B19" s="2"/>
      <c r="C19" s="2"/>
      <c r="D19" s="15"/>
      <c r="E19" s="15"/>
      <c r="F19" s="15"/>
      <c r="G19" s="15"/>
      <c r="H19" s="2"/>
      <c r="I19" s="2"/>
    </row>
    <row r="20" spans="2:9" x14ac:dyDescent="0.3">
      <c r="B20" s="20"/>
      <c r="C20" s="20"/>
      <c r="D20" s="20"/>
      <c r="E20" s="20"/>
      <c r="F20" s="20"/>
      <c r="G20" s="20"/>
      <c r="H20" s="25"/>
      <c r="I20" s="2"/>
    </row>
    <row r="21" spans="2:9" x14ac:dyDescent="0.3">
      <c r="B21" s="20"/>
      <c r="C21" s="20"/>
      <c r="D21" s="20"/>
      <c r="E21" s="20"/>
      <c r="F21" s="20"/>
      <c r="G21" s="20"/>
      <c r="H21" s="25"/>
      <c r="I21" s="2"/>
    </row>
    <row r="22" spans="2:9" x14ac:dyDescent="0.3">
      <c r="B22" s="20"/>
      <c r="C22" s="20"/>
      <c r="D22" s="20"/>
      <c r="E22" s="20"/>
      <c r="F22" s="20"/>
      <c r="G22" s="20"/>
      <c r="H22" s="25"/>
      <c r="I22" s="2"/>
    </row>
    <row r="23" spans="2:9" x14ac:dyDescent="0.3">
      <c r="B23" s="20"/>
      <c r="C23" s="20"/>
      <c r="D23" s="20"/>
      <c r="E23" s="20"/>
      <c r="F23" s="20"/>
      <c r="G23" s="20"/>
      <c r="H23" s="25"/>
      <c r="I23" s="2"/>
    </row>
    <row r="24" spans="2:9" x14ac:dyDescent="0.3">
      <c r="B24" s="20"/>
      <c r="C24" s="20"/>
      <c r="D24" s="20"/>
      <c r="E24" s="20"/>
      <c r="F24" s="20"/>
      <c r="G24" s="20"/>
      <c r="H24" s="25"/>
      <c r="I24" s="2"/>
    </row>
    <row r="25" spans="2:9" x14ac:dyDescent="0.3">
      <c r="B25" s="20"/>
      <c r="C25" s="20"/>
      <c r="D25" s="20"/>
      <c r="E25" s="20"/>
      <c r="F25" s="20"/>
      <c r="G25" s="20"/>
      <c r="H25" s="25"/>
      <c r="I25" s="2"/>
    </row>
    <row r="26" spans="2:9" x14ac:dyDescent="0.3">
      <c r="B26" s="20"/>
      <c r="C26" s="20"/>
      <c r="D26" s="20"/>
      <c r="E26" s="20"/>
      <c r="F26" s="20"/>
      <c r="G26" s="20"/>
      <c r="H26" s="25"/>
      <c r="I26" s="2"/>
    </row>
  </sheetData>
  <mergeCells count="4">
    <mergeCell ref="G16:I16"/>
    <mergeCell ref="C4:G4"/>
    <mergeCell ref="C13:G13"/>
    <mergeCell ref="D14:H14"/>
  </mergeCells>
  <pageMargins left="0.511811024" right="0.511811024" top="0.78740157499999996" bottom="0.78740157499999996" header="0.31496062000000002" footer="0.31496062000000002"/>
  <pageSetup paperSize="9" scale="76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CLINICO GERAL 20 horas</vt:lpstr>
      <vt:lpstr>CLINICO GERAL 40 horas</vt:lpstr>
      <vt:lpstr>PEDIATRA</vt:lpstr>
      <vt:lpstr>GINECOLOGISTA</vt:lpstr>
      <vt:lpstr>PSIQUIATRA</vt:lpstr>
      <vt:lpstr>NEUROLOGISTA</vt:lpstr>
      <vt:lpstr>CIRUGIAO GERAL</vt:lpstr>
      <vt:lpstr>RESUMO GERAL</vt:lpstr>
      <vt:lpstr>'CIRUGIAO GERAL'!Area_de_impressao</vt:lpstr>
      <vt:lpstr>'CLINICO GERAL 40 horas'!Area_de_impressao</vt:lpstr>
      <vt:lpstr>GINECOLOGISTA!Area_de_impressao</vt:lpstr>
      <vt:lpstr>NEUROLOGISTA!Area_de_impressao</vt:lpstr>
      <vt:lpstr>PEDIATRA!Area_de_impressao</vt:lpstr>
      <vt:lpstr>PSIQUIATRA!Area_de_impressao</vt:lpstr>
      <vt:lpstr>'RESUMO GERAL'!Area_de_impressao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Ronerson Bueno</cp:lastModifiedBy>
  <cp:lastPrinted>2021-04-06T13:30:35Z</cp:lastPrinted>
  <dcterms:created xsi:type="dcterms:W3CDTF">2016-05-02T21:49:33Z</dcterms:created>
  <dcterms:modified xsi:type="dcterms:W3CDTF">2021-04-06T21:09:14Z</dcterms:modified>
</cp:coreProperties>
</file>