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nerson.bueno\Desktop\"/>
    </mc:Choice>
  </mc:AlternateContent>
  <bookViews>
    <workbookView xWindow="0" yWindow="0" windowWidth="23040" windowHeight="8808"/>
  </bookViews>
  <sheets>
    <sheet name="Planilha4" sheetId="8" r:id="rId1"/>
    <sheet name="PIM" sheetId="1" r:id="rId2"/>
    <sheet name="SAMU" sheetId="5" r:id="rId3"/>
    <sheet name="ASPS" sheetId="6" r:id="rId4"/>
    <sheet name="UPA" sheetId="7" r:id="rId5"/>
  </sheets>
  <definedNames>
    <definedName name="_xlnm.Print_Area" localSheetId="0">Planilha4!$A$1:$O$54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8" l="1"/>
  <c r="F38" i="8"/>
  <c r="D13" i="8"/>
  <c r="N12" i="8"/>
  <c r="J12" i="8"/>
  <c r="H12" i="8"/>
  <c r="F12" i="8"/>
  <c r="I12" i="8" s="1"/>
  <c r="K12" i="8" s="1"/>
  <c r="N11" i="8"/>
  <c r="L11" i="8"/>
  <c r="J11" i="8"/>
  <c r="I11" i="8"/>
  <c r="K11" i="8" s="1"/>
  <c r="H11" i="8"/>
  <c r="G11" i="8"/>
  <c r="N10" i="8"/>
  <c r="K10" i="8"/>
  <c r="I10" i="8"/>
  <c r="H10" i="8"/>
  <c r="J10" i="8" s="1"/>
  <c r="F10" i="8"/>
  <c r="L10" i="8" s="1"/>
  <c r="N9" i="8"/>
  <c r="J9" i="8"/>
  <c r="I9" i="8"/>
  <c r="K9" i="8" s="1"/>
  <c r="H9" i="8"/>
  <c r="G9" i="8"/>
  <c r="F9" i="8"/>
  <c r="L9" i="8" s="1"/>
  <c r="N8" i="8"/>
  <c r="L8" i="8"/>
  <c r="J8" i="8"/>
  <c r="I8" i="8"/>
  <c r="K8" i="8" s="1"/>
  <c r="H8" i="8"/>
  <c r="G8" i="8"/>
  <c r="N7" i="8"/>
  <c r="H7" i="8"/>
  <c r="J7" i="8" s="1"/>
  <c r="F7" i="8"/>
  <c r="I7" i="8" s="1"/>
  <c r="K7" i="8" s="1"/>
  <c r="N6" i="8"/>
  <c r="L6" i="8"/>
  <c r="F6" i="8"/>
  <c r="I6" i="8" s="1"/>
  <c r="K6" i="8" s="1"/>
  <c r="N5" i="8"/>
  <c r="N13" i="8" s="1"/>
  <c r="E18" i="8" s="1"/>
  <c r="L5" i="8"/>
  <c r="I5" i="8"/>
  <c r="K5" i="8" s="1"/>
  <c r="H5" i="8"/>
  <c r="J5" i="8" s="1"/>
  <c r="G5" i="8"/>
  <c r="F54" i="8" l="1"/>
  <c r="M4" i="8" s="1"/>
  <c r="M8" i="8" s="1"/>
  <c r="O8" i="8" s="1"/>
  <c r="M9" i="8"/>
  <c r="O9" i="8" s="1"/>
  <c r="L7" i="8"/>
  <c r="G10" i="8"/>
  <c r="L12" i="8"/>
  <c r="G6" i="8"/>
  <c r="H6" i="8"/>
  <c r="J6" i="8" s="1"/>
  <c r="G7" i="8"/>
  <c r="G12" i="8"/>
  <c r="L13" i="8"/>
  <c r="E16" i="8" s="1"/>
  <c r="M10" i="8" l="1"/>
  <c r="O10" i="8" s="1"/>
  <c r="M6" i="8"/>
  <c r="O6" i="8" s="1"/>
  <c r="M11" i="8"/>
  <c r="O11" i="8" s="1"/>
  <c r="M5" i="8"/>
  <c r="E19" i="8"/>
  <c r="M7" i="8"/>
  <c r="O7" i="8" s="1"/>
  <c r="M12" i="8"/>
  <c r="M13" i="8" s="1"/>
  <c r="E17" i="8" s="1"/>
  <c r="E15" i="8" s="1"/>
  <c r="E20" i="8" s="1"/>
  <c r="O5" i="8"/>
  <c r="E21" i="8" l="1"/>
  <c r="E22" i="8"/>
  <c r="O12" i="8"/>
  <c r="O13" i="8" s="1"/>
  <c r="E23" i="8" l="1"/>
  <c r="E24" i="8"/>
  <c r="E25" i="8" s="1"/>
  <c r="E26" i="8" s="1"/>
  <c r="F37" i="7" l="1"/>
  <c r="F31" i="7"/>
  <c r="F47" i="7" s="1"/>
  <c r="M4" i="7" s="1"/>
  <c r="D6" i="7"/>
  <c r="N5" i="7"/>
  <c r="I5" i="7"/>
  <c r="K5" i="7" s="1"/>
  <c r="F5" i="7"/>
  <c r="H5" i="7" s="1"/>
  <c r="J5" i="7" s="1"/>
  <c r="N6" i="7"/>
  <c r="E11" i="7" s="1"/>
  <c r="F38" i="6"/>
  <c r="F32" i="6"/>
  <c r="D7" i="6"/>
  <c r="N6" i="6"/>
  <c r="L6" i="6"/>
  <c r="K6" i="6"/>
  <c r="I6" i="6"/>
  <c r="H6" i="6"/>
  <c r="J6" i="6" s="1"/>
  <c r="G6" i="6"/>
  <c r="N5" i="6"/>
  <c r="N7" i="6" s="1"/>
  <c r="E12" i="6" s="1"/>
  <c r="F5" i="6"/>
  <c r="G5" i="6" s="1"/>
  <c r="F38" i="5"/>
  <c r="F32" i="5"/>
  <c r="D7" i="5"/>
  <c r="N6" i="5"/>
  <c r="F6" i="5"/>
  <c r="L6" i="5" s="1"/>
  <c r="N5" i="5"/>
  <c r="N7" i="5" s="1"/>
  <c r="E12" i="5" s="1"/>
  <c r="F5" i="5"/>
  <c r="I5" i="5" s="1"/>
  <c r="K5" i="5" s="1"/>
  <c r="F33" i="1"/>
  <c r="F49" i="1" s="1"/>
  <c r="F39" i="1"/>
  <c r="F48" i="5" l="1"/>
  <c r="M4" i="5" s="1"/>
  <c r="M6" i="5" s="1"/>
  <c r="O6" i="5" s="1"/>
  <c r="G5" i="7"/>
  <c r="L5" i="7"/>
  <c r="M5" i="7" s="1"/>
  <c r="O5" i="7" s="1"/>
  <c r="H5" i="6"/>
  <c r="J5" i="6" s="1"/>
  <c r="I5" i="6"/>
  <c r="K5" i="6" s="1"/>
  <c r="L5" i="6"/>
  <c r="M5" i="6" s="1"/>
  <c r="O5" i="6" s="1"/>
  <c r="F48" i="6"/>
  <c r="M4" i="6" s="1"/>
  <c r="M6" i="6" s="1"/>
  <c r="O6" i="6" s="1"/>
  <c r="I6" i="5"/>
  <c r="K6" i="5" s="1"/>
  <c r="G5" i="5"/>
  <c r="H5" i="5"/>
  <c r="J5" i="5" s="1"/>
  <c r="L5" i="5"/>
  <c r="L7" i="5" s="1"/>
  <c r="E10" i="5" s="1"/>
  <c r="G6" i="5"/>
  <c r="H6" i="5"/>
  <c r="J6" i="5" s="1"/>
  <c r="I6" i="1"/>
  <c r="K6" i="1" s="1"/>
  <c r="I5" i="1"/>
  <c r="K5" i="1" s="1"/>
  <c r="H5" i="1"/>
  <c r="J5" i="1" s="1"/>
  <c r="H6" i="1"/>
  <c r="J6" i="1" s="1"/>
  <c r="G6" i="1"/>
  <c r="G5" i="1"/>
  <c r="L6" i="7" l="1"/>
  <c r="E9" i="7" s="1"/>
  <c r="E12" i="7" s="1"/>
  <c r="L7" i="6"/>
  <c r="E10" i="6" s="1"/>
  <c r="E13" i="6" s="1"/>
  <c r="M6" i="7"/>
  <c r="E10" i="7" s="1"/>
  <c r="E8" i="7" s="1"/>
  <c r="M7" i="6"/>
  <c r="E11" i="6" s="1"/>
  <c r="E9" i="6" s="1"/>
  <c r="E13" i="5"/>
  <c r="M5" i="5"/>
  <c r="O5" i="5" s="1"/>
  <c r="M4" i="1"/>
  <c r="D8" i="1"/>
  <c r="N7" i="1"/>
  <c r="N6" i="1"/>
  <c r="N5" i="1"/>
  <c r="F7" i="1"/>
  <c r="L6" i="1"/>
  <c r="L5" i="1"/>
  <c r="E13" i="7" l="1"/>
  <c r="E14" i="7" s="1"/>
  <c r="E14" i="6"/>
  <c r="O6" i="7"/>
  <c r="E15" i="6"/>
  <c r="E16" i="6"/>
  <c r="E17" i="6" s="1"/>
  <c r="O7" i="6"/>
  <c r="M7" i="5"/>
  <c r="E11" i="5" s="1"/>
  <c r="O7" i="5"/>
  <c r="L7" i="1"/>
  <c r="I7" i="1"/>
  <c r="K7" i="1" s="1"/>
  <c r="G7" i="1"/>
  <c r="H7" i="1"/>
  <c r="J7" i="1" s="1"/>
  <c r="N8" i="1"/>
  <c r="E13" i="1" s="1"/>
  <c r="M5" i="1"/>
  <c r="O5" i="1" s="1"/>
  <c r="M7" i="1"/>
  <c r="O7" i="1" s="1"/>
  <c r="M6" i="1"/>
  <c r="O6" i="1" s="1"/>
  <c r="E9" i="5" l="1"/>
  <c r="E14" i="5" s="1"/>
  <c r="E15" i="5" s="1"/>
  <c r="E15" i="7"/>
  <c r="E16" i="7" s="1"/>
  <c r="E17" i="7" s="1"/>
  <c r="E18" i="7" s="1"/>
  <c r="E19" i="7" s="1"/>
  <c r="E18" i="6"/>
  <c r="E19" i="6" s="1"/>
  <c r="E20" i="6" s="1"/>
  <c r="L8" i="1"/>
  <c r="E11" i="1" s="1"/>
  <c r="M8" i="1"/>
  <c r="E12" i="1" s="1"/>
  <c r="E16" i="5" l="1"/>
  <c r="E17" i="5"/>
  <c r="E18" i="5" s="1"/>
  <c r="E10" i="1"/>
  <c r="E15" i="1" s="1"/>
  <c r="E14" i="1"/>
  <c r="E19" i="5" l="1"/>
  <c r="E20" i="5" s="1"/>
  <c r="E17" i="1"/>
  <c r="E16" i="1"/>
  <c r="O8" i="1"/>
  <c r="E18" i="1" l="1"/>
  <c r="E19" i="1" l="1"/>
  <c r="E20" i="1" s="1"/>
  <c r="E21" i="1" s="1"/>
</calcChain>
</file>

<file path=xl/sharedStrings.xml><?xml version="1.0" encoding="utf-8"?>
<sst xmlns="http://schemas.openxmlformats.org/spreadsheetml/2006/main" count="361" uniqueCount="76">
  <si>
    <t>CATEGORIA PROFISSIONAL DE SAÚDE</t>
  </si>
  <si>
    <t>DIGITADOR</t>
  </si>
  <si>
    <t>MOTORISTA/SOCORRISTA</t>
  </si>
  <si>
    <t>MOTORISTA ELETIVO</t>
  </si>
  <si>
    <t>OFICINEIRO DE PRÁTICAS COLETIVAS</t>
  </si>
  <si>
    <t>TÉCNICO/SOCORRISTA</t>
  </si>
  <si>
    <t>TÉCNICO/UPA</t>
  </si>
  <si>
    <t xml:space="preserve">SUPERVISOR </t>
  </si>
  <si>
    <t>VISITADOR</t>
  </si>
  <si>
    <t>CARGA HORÁRIA</t>
  </si>
  <si>
    <t>QNTD</t>
  </si>
  <si>
    <t>SALÁRIO</t>
  </si>
  <si>
    <t>INSAL.</t>
  </si>
  <si>
    <t>ADICIONAL NOTURNO HORA</t>
  </si>
  <si>
    <t>TOTAL</t>
  </si>
  <si>
    <t>ENCARGOS</t>
  </si>
  <si>
    <t>PROVISÕES</t>
  </si>
  <si>
    <t>13º SALÁRIO</t>
  </si>
  <si>
    <t>FÉRIAS</t>
  </si>
  <si>
    <t>FGTS</t>
  </si>
  <si>
    <t>FGTS MULTA</t>
  </si>
  <si>
    <t>AUXÍLIO CRECHE (10% SALÁRIO)</t>
  </si>
  <si>
    <t>HORA EXTRA 50%</t>
  </si>
  <si>
    <t>HORA EXTRA 100%</t>
  </si>
  <si>
    <t>HORA EXTRA NOTURNA 50%</t>
  </si>
  <si>
    <t>HORA EXTRA NOTURNA 100%</t>
  </si>
  <si>
    <t>1/3 FÉRIAS</t>
  </si>
  <si>
    <t>AVISO PRÉVIO INDENIZADO (MÉDIA 12 MESES)</t>
  </si>
  <si>
    <t>INSS</t>
  </si>
  <si>
    <t>SAT/RAT</t>
  </si>
  <si>
    <t>SALÁRIO EDUCAÇÃO</t>
  </si>
  <si>
    <t>INCRA/SEST/SEBRAE/SENAT</t>
  </si>
  <si>
    <t>PREVIDENCIARIO 13º,FÉRIAS e 1/3 FÉRIAS</t>
  </si>
  <si>
    <t>LUCRO (6%)</t>
  </si>
  <si>
    <t>ISS + PIS + COFINS (6,65%)</t>
  </si>
  <si>
    <t>Observações</t>
  </si>
  <si>
    <t>a) vale transporte depende da necessidade dos colaboradores, não havendo base para calular o seu custo, pois não é possível saber quantos terão direito a esse benefício.</t>
  </si>
  <si>
    <t>d) insalubridade dos motoristas tem como base o próprio salário, no grau médio (20%); insalubridade dos demais funcionários tem como base R$ 1581,27 fixado na CCT grau médio (20%) e máximo (40%)</t>
  </si>
  <si>
    <t>e) o quadro destacado de horas extras e adicional noturno serve apenas como base.</t>
  </si>
  <si>
    <t>CUSTOS ADMNISTRATIVOS (10%)</t>
  </si>
  <si>
    <t>SEGURO ACIDENTE DE TRABALHO</t>
  </si>
  <si>
    <t>ACIDENTE DO TRABALHO/FALTAS JUSTIFICADAS</t>
  </si>
  <si>
    <t>INDENIZAÇÃO ADICIONAL</t>
  </si>
  <si>
    <t>b) os valores salariais estão baseados na CCT dos trabalhadores da saúde e na CCT dos motoristas de ambulância.</t>
  </si>
  <si>
    <t>c) as diferenças poderão ser ajustadas por meio de aditivo conforme se verificar a existência de custos não precificados por impossibildiade de valoração</t>
  </si>
  <si>
    <t>TOTAL SALÁRIO (A)</t>
  </si>
  <si>
    <t>ENCARGOS (B)</t>
  </si>
  <si>
    <t>VR MENSAL (C)</t>
  </si>
  <si>
    <t>(A) SALÁRIOS</t>
  </si>
  <si>
    <t>(B) ENCARGOS</t>
  </si>
  <si>
    <t>(C) VALE ALIMENTAÇÃO</t>
  </si>
  <si>
    <t>1.1</t>
  </si>
  <si>
    <t>2.2</t>
  </si>
  <si>
    <t>1.2</t>
  </si>
  <si>
    <t>1.3</t>
  </si>
  <si>
    <t>SUBTOTAL (1+2)</t>
  </si>
  <si>
    <t>SUBTOTAL (3+4+5)</t>
  </si>
  <si>
    <t>TOTAL MENSAL (6+7)</t>
  </si>
  <si>
    <t>12 MESES (8X12)</t>
  </si>
  <si>
    <t>SALÁRIO, ENCARGOS E VALE</t>
  </si>
  <si>
    <t>1.4</t>
  </si>
  <si>
    <t>1.5</t>
  </si>
  <si>
    <t>2.1</t>
  </si>
  <si>
    <t>2.3</t>
  </si>
  <si>
    <t>2.4</t>
  </si>
  <si>
    <t>2.5</t>
  </si>
  <si>
    <t>2.6</t>
  </si>
  <si>
    <t>2.7</t>
  </si>
  <si>
    <t>2.8</t>
  </si>
  <si>
    <t>2.9</t>
  </si>
  <si>
    <t>TOTAL (1+2)</t>
  </si>
  <si>
    <t>TABELA DE VALORES PIM</t>
  </si>
  <si>
    <t>TABELA DE VALORES SAMU</t>
  </si>
  <si>
    <t>TABELA DE VALORES ASPS</t>
  </si>
  <si>
    <t>TABELA DE VALORES UPA</t>
  </si>
  <si>
    <t>FUNCIONÁRIOS PARA ÁREA DA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</si>
</sst>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164" fontId="2" fillId="0" borderId="0" xfId="1" applyFont="1"/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3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8" xfId="0" applyFont="1" applyBorder="1"/>
    <xf numFmtId="164" fontId="2" fillId="0" borderId="3" xfId="1" applyFont="1" applyBorder="1"/>
    <xf numFmtId="164" fontId="2" fillId="0" borderId="5" xfId="1" applyFont="1" applyBorder="1"/>
    <xf numFmtId="43" fontId="2" fillId="0" borderId="3" xfId="0" applyNumberFormat="1" applyFont="1" applyBorder="1"/>
    <xf numFmtId="43" fontId="2" fillId="0" borderId="4" xfId="0" applyNumberFormat="1" applyFont="1" applyBorder="1"/>
    <xf numFmtId="164" fontId="2" fillId="0" borderId="8" xfId="1" applyFont="1" applyBorder="1"/>
    <xf numFmtId="164" fontId="2" fillId="0" borderId="3" xfId="0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6" xfId="0" applyFont="1" applyBorder="1"/>
    <xf numFmtId="4" fontId="3" fillId="0" borderId="0" xfId="0" applyNumberFormat="1" applyFont="1"/>
    <xf numFmtId="164" fontId="2" fillId="0" borderId="0" xfId="0" applyNumberFormat="1" applyFont="1"/>
    <xf numFmtId="10" fontId="2" fillId="0" borderId="0" xfId="0" applyNumberFormat="1" applyFont="1"/>
    <xf numFmtId="164" fontId="4" fillId="0" borderId="3" xfId="0" applyNumberFormat="1" applyFont="1" applyBorder="1"/>
    <xf numFmtId="0" fontId="4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4" fillId="0" borderId="3" xfId="1" applyFont="1" applyBorder="1" applyAlignment="1">
      <alignment horizontal="center" vertical="center" wrapText="1"/>
    </xf>
    <xf numFmtId="164" fontId="4" fillId="0" borderId="3" xfId="1" applyFont="1" applyBorder="1"/>
    <xf numFmtId="10" fontId="4" fillId="0" borderId="3" xfId="2" applyNumberFormat="1" applyFont="1" applyBorder="1" applyAlignment="1">
      <alignment wrapText="1"/>
    </xf>
    <xf numFmtId="10" fontId="2" fillId="0" borderId="3" xfId="2" applyNumberFormat="1" applyFont="1" applyBorder="1" applyAlignment="1">
      <alignment wrapText="1"/>
    </xf>
    <xf numFmtId="10" fontId="4" fillId="0" borderId="3" xfId="0" applyNumberFormat="1" applyFont="1" applyBorder="1"/>
    <xf numFmtId="164" fontId="4" fillId="0" borderId="8" xfId="1" applyFont="1" applyBorder="1"/>
    <xf numFmtId="0" fontId="4" fillId="0" borderId="3" xfId="2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2" applyFont="1" applyBorder="1" applyAlignment="1">
      <alignment horizontal="left"/>
    </xf>
    <xf numFmtId="0" fontId="2" fillId="0" borderId="7" xfId="2" applyFont="1" applyBorder="1" applyAlignment="1">
      <alignment horizontal="left"/>
    </xf>
    <xf numFmtId="0" fontId="2" fillId="0" borderId="8" xfId="2" applyFont="1" applyBorder="1" applyAlignment="1">
      <alignment horizontal="left"/>
    </xf>
    <xf numFmtId="0" fontId="4" fillId="0" borderId="5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0" xfId="0" applyFont="1" applyFill="1" applyBorder="1"/>
    <xf numFmtId="164" fontId="6" fillId="0" borderId="0" xfId="1" applyFont="1" applyFill="1" applyBorder="1"/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4" fontId="6" fillId="0" borderId="3" xfId="1" applyFont="1" applyFill="1" applyBorder="1" applyAlignment="1">
      <alignment horizontal="center" vertical="center" wrapText="1"/>
    </xf>
    <xf numFmtId="164" fontId="7" fillId="0" borderId="3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5" xfId="0" applyFont="1" applyFill="1" applyBorder="1"/>
    <xf numFmtId="0" fontId="6" fillId="0" borderId="2" xfId="0" applyFont="1" applyFill="1" applyBorder="1"/>
    <xf numFmtId="0" fontId="6" fillId="0" borderId="4" xfId="0" applyFont="1" applyFill="1" applyBorder="1"/>
    <xf numFmtId="0" fontId="6" fillId="0" borderId="8" xfId="0" applyFont="1" applyFill="1" applyBorder="1"/>
    <xf numFmtId="10" fontId="7" fillId="0" borderId="3" xfId="0" applyNumberFormat="1" applyFont="1" applyFill="1" applyBorder="1"/>
    <xf numFmtId="164" fontId="7" fillId="0" borderId="3" xfId="1" applyFont="1" applyFill="1" applyBorder="1"/>
    <xf numFmtId="0" fontId="6" fillId="0" borderId="3" xfId="0" applyFont="1" applyFill="1" applyBorder="1" applyAlignment="1">
      <alignment horizontal="left" wrapText="1"/>
    </xf>
    <xf numFmtId="164" fontId="6" fillId="0" borderId="3" xfId="1" applyFont="1" applyFill="1" applyBorder="1"/>
    <xf numFmtId="164" fontId="6" fillId="0" borderId="5" xfId="1" applyFont="1" applyFill="1" applyBorder="1"/>
    <xf numFmtId="43" fontId="6" fillId="0" borderId="3" xfId="0" applyNumberFormat="1" applyFont="1" applyFill="1" applyBorder="1"/>
    <xf numFmtId="43" fontId="6" fillId="0" borderId="4" xfId="0" applyNumberFormat="1" applyFont="1" applyFill="1" applyBorder="1"/>
    <xf numFmtId="164" fontId="6" fillId="0" borderId="8" xfId="1" applyFont="1" applyFill="1" applyBorder="1"/>
    <xf numFmtId="164" fontId="6" fillId="0" borderId="3" xfId="0" applyNumberFormat="1" applyFont="1" applyFill="1" applyBorder="1"/>
    <xf numFmtId="0" fontId="6" fillId="0" borderId="11" xfId="0" applyFont="1" applyFill="1" applyBorder="1"/>
    <xf numFmtId="0" fontId="6" fillId="0" borderId="12" xfId="0" applyFont="1" applyFill="1" applyBorder="1"/>
    <xf numFmtId="0" fontId="6" fillId="0" borderId="6" xfId="0" applyFont="1" applyFill="1" applyBorder="1"/>
    <xf numFmtId="164" fontId="7" fillId="0" borderId="8" xfId="1" applyFont="1" applyFill="1" applyBorder="1"/>
    <xf numFmtId="0" fontId="6" fillId="0" borderId="0" xfId="0" applyFont="1" applyFill="1" applyBorder="1" applyAlignment="1">
      <alignment wrapText="1"/>
    </xf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wrapText="1"/>
    </xf>
    <xf numFmtId="164" fontId="7" fillId="0" borderId="3" xfId="0" applyNumberFormat="1" applyFont="1" applyFill="1" applyBorder="1"/>
    <xf numFmtId="0" fontId="6" fillId="0" borderId="3" xfId="0" applyFont="1" applyFill="1" applyBorder="1" applyAlignment="1">
      <alignment horizontal="left"/>
    </xf>
    <xf numFmtId="4" fontId="8" fillId="0" borderId="0" xfId="0" applyNumberFormat="1" applyFont="1" applyFill="1" applyBorder="1"/>
    <xf numFmtId="164" fontId="6" fillId="0" borderId="0" xfId="0" applyNumberFormat="1" applyFont="1" applyFill="1" applyBorder="1"/>
    <xf numFmtId="10" fontId="6" fillId="0" borderId="0" xfId="0" applyNumberFormat="1" applyFont="1" applyFill="1" applyBorder="1"/>
    <xf numFmtId="0" fontId="7" fillId="0" borderId="3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8" xfId="2" applyFont="1" applyFill="1" applyBorder="1" applyAlignment="1">
      <alignment horizontal="center"/>
    </xf>
    <xf numFmtId="10" fontId="7" fillId="0" borderId="3" xfId="2" applyNumberFormat="1" applyFont="1" applyFill="1" applyBorder="1" applyAlignment="1">
      <alignment wrapText="1"/>
    </xf>
    <xf numFmtId="0" fontId="6" fillId="0" borderId="5" xfId="2" applyFont="1" applyFill="1" applyBorder="1" applyAlignment="1">
      <alignment horizontal="left"/>
    </xf>
    <xf numFmtId="0" fontId="6" fillId="0" borderId="7" xfId="2" applyFont="1" applyFill="1" applyBorder="1" applyAlignment="1">
      <alignment horizontal="left"/>
    </xf>
    <xf numFmtId="0" fontId="6" fillId="0" borderId="8" xfId="2" applyFont="1" applyFill="1" applyBorder="1" applyAlignment="1">
      <alignment horizontal="left"/>
    </xf>
    <xf numFmtId="10" fontId="6" fillId="0" borderId="3" xfId="2" applyNumberFormat="1" applyFont="1" applyFill="1" applyBorder="1" applyAlignment="1">
      <alignment wrapText="1"/>
    </xf>
    <xf numFmtId="0" fontId="7" fillId="0" borderId="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</cellXfs>
  <cellStyles count="4">
    <cellStyle name="Normal" xfId="0" builtinId="0"/>
    <cellStyle name="Normal 3" xfId="2"/>
    <cellStyle name="Porcentagem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/>
  </sheetViews>
  <sheetFormatPr defaultColWidth="9.109375" defaultRowHeight="13.8" x14ac:dyDescent="0.25"/>
  <cols>
    <col min="1" max="1" width="3.88671875" style="1" bestFit="1" customWidth="1"/>
    <col min="2" max="2" width="35.44140625" style="1" bestFit="1" customWidth="1"/>
    <col min="3" max="6" width="14.33203125" style="2" customWidth="1"/>
    <col min="7" max="7" width="14.33203125" style="1" customWidth="1"/>
    <col min="8" max="11" width="9.109375" style="1"/>
    <col min="12" max="13" width="12.33203125" style="1" bestFit="1" customWidth="1"/>
    <col min="14" max="14" width="11.21875" style="1" bestFit="1" customWidth="1"/>
    <col min="15" max="15" width="12.33203125" style="1" bestFit="1" customWidth="1"/>
    <col min="16" max="16384" width="9.109375" style="1"/>
  </cols>
  <sheetData>
    <row r="1" spans="1:15" ht="69" customHeight="1" x14ac:dyDescent="0.25">
      <c r="A1" s="51" t="s">
        <v>75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  <c r="N1" s="52"/>
      <c r="O1" s="51"/>
    </row>
    <row r="2" spans="1:15" ht="14.4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52"/>
      <c r="O2" s="51"/>
    </row>
    <row r="3" spans="1:15" ht="13.8" customHeight="1" x14ac:dyDescent="0.25">
      <c r="A3" s="53" t="s">
        <v>0</v>
      </c>
      <c r="B3" s="53"/>
      <c r="C3" s="54" t="s">
        <v>9</v>
      </c>
      <c r="D3" s="54" t="s">
        <v>10</v>
      </c>
      <c r="E3" s="54" t="s">
        <v>11</v>
      </c>
      <c r="F3" s="55" t="s">
        <v>12</v>
      </c>
      <c r="G3" s="56" t="s">
        <v>13</v>
      </c>
      <c r="H3" s="57" t="s">
        <v>22</v>
      </c>
      <c r="I3" s="57" t="s">
        <v>23</v>
      </c>
      <c r="J3" s="57" t="s">
        <v>24</v>
      </c>
      <c r="K3" s="58" t="s">
        <v>25</v>
      </c>
      <c r="L3" s="59" t="s">
        <v>45</v>
      </c>
      <c r="M3" s="54" t="s">
        <v>46</v>
      </c>
      <c r="N3" s="60" t="s">
        <v>47</v>
      </c>
      <c r="O3" s="61" t="s">
        <v>14</v>
      </c>
    </row>
    <row r="4" spans="1:15" ht="15" customHeight="1" x14ac:dyDescent="0.25">
      <c r="A4" s="62"/>
      <c r="B4" s="62"/>
      <c r="C4" s="63"/>
      <c r="D4" s="63"/>
      <c r="E4" s="63"/>
      <c r="F4" s="64"/>
      <c r="G4" s="65"/>
      <c r="H4" s="63"/>
      <c r="I4" s="63"/>
      <c r="J4" s="63"/>
      <c r="K4" s="66"/>
      <c r="L4" s="67"/>
      <c r="M4" s="68">
        <f>F54</f>
        <v>0.84110000000000007</v>
      </c>
      <c r="N4" s="69">
        <v>240</v>
      </c>
      <c r="O4" s="69"/>
    </row>
    <row r="5" spans="1:15" ht="13.8" customHeight="1" x14ac:dyDescent="0.25">
      <c r="A5" s="70" t="s">
        <v>1</v>
      </c>
      <c r="B5" s="70"/>
      <c r="C5" s="63">
        <v>200</v>
      </c>
      <c r="D5" s="63">
        <v>1</v>
      </c>
      <c r="E5" s="71">
        <v>1638.98</v>
      </c>
      <c r="F5" s="72"/>
      <c r="G5" s="65">
        <f t="shared" ref="G5" si="0">ROUND(((E5+F5)/C5)*20%+(E5+F5)/C5,2)</f>
        <v>9.83</v>
      </c>
      <c r="H5" s="73">
        <f>((E5+F5)/C5)*1.5</f>
        <v>12.292350000000001</v>
      </c>
      <c r="I5" s="73">
        <f>((E5+F5)/C5)*2</f>
        <v>16.389800000000001</v>
      </c>
      <c r="J5" s="73">
        <f>H5+H5*20%</f>
        <v>14.750820000000001</v>
      </c>
      <c r="K5" s="74">
        <f>I5+I5*20%</f>
        <v>19.667760000000001</v>
      </c>
      <c r="L5" s="75">
        <f t="shared" ref="L5:L12" si="1">D5*SUM(E5:F5)</f>
        <v>1638.98</v>
      </c>
      <c r="M5" s="71">
        <f t="shared" ref="M5:M12" si="2">L5*$M$4</f>
        <v>1378.5460780000001</v>
      </c>
      <c r="N5" s="71">
        <f t="shared" ref="N5:N12" si="3">$N$4*D5</f>
        <v>240</v>
      </c>
      <c r="O5" s="69">
        <f t="shared" ref="O5:O12" si="4">SUM(L5:N5)</f>
        <v>3257.5260779999999</v>
      </c>
    </row>
    <row r="6" spans="1:15" ht="13.8" customHeight="1" x14ac:dyDescent="0.25">
      <c r="A6" s="70" t="s">
        <v>2</v>
      </c>
      <c r="B6" s="70"/>
      <c r="C6" s="63">
        <v>220</v>
      </c>
      <c r="D6" s="63">
        <v>5</v>
      </c>
      <c r="E6" s="71">
        <v>3102.9</v>
      </c>
      <c r="F6" s="72">
        <f>ROUND(E6*20%,2)</f>
        <v>620.58000000000004</v>
      </c>
      <c r="G6" s="65">
        <f>ROUND(((E6+F6)/C6)*20%+(E6+F6)/C6,2)</f>
        <v>20.309999999999999</v>
      </c>
      <c r="H6" s="73">
        <f t="shared" ref="H6:H12" si="5">((E6+F6)/C6)*1.5</f>
        <v>25.387363636363634</v>
      </c>
      <c r="I6" s="73">
        <f t="shared" ref="I6:I12" si="6">((E6+F6)/C6)*2</f>
        <v>33.849818181818179</v>
      </c>
      <c r="J6" s="73">
        <f t="shared" ref="J6:K12" si="7">H6+H6*20%</f>
        <v>30.464836363636362</v>
      </c>
      <c r="K6" s="74">
        <f t="shared" si="7"/>
        <v>40.619781818181814</v>
      </c>
      <c r="L6" s="75">
        <f t="shared" si="1"/>
        <v>18617.400000000001</v>
      </c>
      <c r="M6" s="71">
        <f t="shared" si="2"/>
        <v>15659.095140000003</v>
      </c>
      <c r="N6" s="71">
        <f t="shared" si="3"/>
        <v>1200</v>
      </c>
      <c r="O6" s="69">
        <f t="shared" si="4"/>
        <v>35476.495140000006</v>
      </c>
    </row>
    <row r="7" spans="1:15" ht="13.8" customHeight="1" x14ac:dyDescent="0.25">
      <c r="A7" s="70" t="s">
        <v>3</v>
      </c>
      <c r="B7" s="70"/>
      <c r="C7" s="63">
        <v>220</v>
      </c>
      <c r="D7" s="63">
        <v>3</v>
      </c>
      <c r="E7" s="71">
        <v>3102.9</v>
      </c>
      <c r="F7" s="72">
        <f>ROUND(E7*20%,2)</f>
        <v>620.58000000000004</v>
      </c>
      <c r="G7" s="65">
        <f t="shared" ref="G7:G12" si="8">ROUND(((E7+F7)/C7)*20%+(E7+F7)/C7,2)</f>
        <v>20.309999999999999</v>
      </c>
      <c r="H7" s="73">
        <f t="shared" si="5"/>
        <v>25.387363636363634</v>
      </c>
      <c r="I7" s="73">
        <f t="shared" si="6"/>
        <v>33.849818181818179</v>
      </c>
      <c r="J7" s="73">
        <f t="shared" si="7"/>
        <v>30.464836363636362</v>
      </c>
      <c r="K7" s="74">
        <f t="shared" si="7"/>
        <v>40.619781818181814</v>
      </c>
      <c r="L7" s="75">
        <f t="shared" si="1"/>
        <v>11170.44</v>
      </c>
      <c r="M7" s="71">
        <f t="shared" si="2"/>
        <v>9395.4570840000015</v>
      </c>
      <c r="N7" s="71">
        <f t="shared" si="3"/>
        <v>720</v>
      </c>
      <c r="O7" s="69">
        <f t="shared" si="4"/>
        <v>21285.897084000004</v>
      </c>
    </row>
    <row r="8" spans="1:15" ht="15" customHeight="1" x14ac:dyDescent="0.25">
      <c r="A8" s="70" t="s">
        <v>4</v>
      </c>
      <c r="B8" s="70"/>
      <c r="C8" s="63">
        <v>150</v>
      </c>
      <c r="D8" s="63">
        <v>1</v>
      </c>
      <c r="E8" s="71">
        <v>1229.24</v>
      </c>
      <c r="F8" s="72"/>
      <c r="G8" s="65">
        <f t="shared" si="8"/>
        <v>9.83</v>
      </c>
      <c r="H8" s="73">
        <f t="shared" si="5"/>
        <v>12.292400000000001</v>
      </c>
      <c r="I8" s="73">
        <f t="shared" si="6"/>
        <v>16.389866666666666</v>
      </c>
      <c r="J8" s="73">
        <f t="shared" si="7"/>
        <v>14.75088</v>
      </c>
      <c r="K8" s="74">
        <f t="shared" si="7"/>
        <v>19.667839999999998</v>
      </c>
      <c r="L8" s="75">
        <f t="shared" si="1"/>
        <v>1229.24</v>
      </c>
      <c r="M8" s="71">
        <f t="shared" si="2"/>
        <v>1033.9137640000001</v>
      </c>
      <c r="N8" s="71">
        <f t="shared" si="3"/>
        <v>240</v>
      </c>
      <c r="O8" s="69">
        <f t="shared" si="4"/>
        <v>2503.1537640000001</v>
      </c>
    </row>
    <row r="9" spans="1:15" ht="13.8" customHeight="1" x14ac:dyDescent="0.25">
      <c r="A9" s="70" t="s">
        <v>5</v>
      </c>
      <c r="B9" s="70"/>
      <c r="C9" s="63">
        <v>200</v>
      </c>
      <c r="D9" s="63">
        <v>5</v>
      </c>
      <c r="E9" s="71">
        <v>1557.5</v>
      </c>
      <c r="F9" s="72">
        <f>ROUND(1581.27*40%,2)</f>
        <v>632.51</v>
      </c>
      <c r="G9" s="65">
        <f t="shared" si="8"/>
        <v>13.14</v>
      </c>
      <c r="H9" s="73">
        <f t="shared" si="5"/>
        <v>16.425075</v>
      </c>
      <c r="I9" s="73">
        <f t="shared" si="6"/>
        <v>21.900100000000002</v>
      </c>
      <c r="J9" s="73">
        <f t="shared" si="7"/>
        <v>19.710090000000001</v>
      </c>
      <c r="K9" s="74">
        <f t="shared" si="7"/>
        <v>26.280120000000004</v>
      </c>
      <c r="L9" s="75">
        <f t="shared" si="1"/>
        <v>10950.050000000001</v>
      </c>
      <c r="M9" s="71">
        <f t="shared" si="2"/>
        <v>9210.0870550000018</v>
      </c>
      <c r="N9" s="71">
        <f t="shared" si="3"/>
        <v>1200</v>
      </c>
      <c r="O9" s="69">
        <f t="shared" si="4"/>
        <v>21360.137055000003</v>
      </c>
    </row>
    <row r="10" spans="1:15" ht="15" customHeight="1" x14ac:dyDescent="0.25">
      <c r="A10" s="70" t="s">
        <v>6</v>
      </c>
      <c r="B10" s="70"/>
      <c r="C10" s="63">
        <v>200</v>
      </c>
      <c r="D10" s="63">
        <v>21</v>
      </c>
      <c r="E10" s="71">
        <v>1887.88</v>
      </c>
      <c r="F10" s="72">
        <f>ROUND(1581.27*40%,2)</f>
        <v>632.51</v>
      </c>
      <c r="G10" s="65">
        <f t="shared" si="8"/>
        <v>15.12</v>
      </c>
      <c r="H10" s="73">
        <f t="shared" si="5"/>
        <v>18.902925000000003</v>
      </c>
      <c r="I10" s="73">
        <f t="shared" si="6"/>
        <v>25.203900000000004</v>
      </c>
      <c r="J10" s="73">
        <f t="shared" si="7"/>
        <v>22.683510000000005</v>
      </c>
      <c r="K10" s="74">
        <f t="shared" si="7"/>
        <v>30.244680000000006</v>
      </c>
      <c r="L10" s="75">
        <f t="shared" si="1"/>
        <v>52928.19000000001</v>
      </c>
      <c r="M10" s="71">
        <f t="shared" si="2"/>
        <v>44517.900609000011</v>
      </c>
      <c r="N10" s="71">
        <f t="shared" si="3"/>
        <v>5040</v>
      </c>
      <c r="O10" s="69">
        <f t="shared" si="4"/>
        <v>102486.09060900002</v>
      </c>
    </row>
    <row r="11" spans="1:15" ht="14.4" customHeight="1" x14ac:dyDescent="0.25">
      <c r="A11" s="70" t="s">
        <v>7</v>
      </c>
      <c r="B11" s="70"/>
      <c r="C11" s="63">
        <v>200</v>
      </c>
      <c r="D11" s="63">
        <v>1</v>
      </c>
      <c r="E11" s="71">
        <v>2800</v>
      </c>
      <c r="F11" s="72"/>
      <c r="G11" s="65">
        <f t="shared" si="8"/>
        <v>16.8</v>
      </c>
      <c r="H11" s="73">
        <f t="shared" si="5"/>
        <v>21</v>
      </c>
      <c r="I11" s="73">
        <f t="shared" si="6"/>
        <v>28</v>
      </c>
      <c r="J11" s="73">
        <f t="shared" si="7"/>
        <v>25.2</v>
      </c>
      <c r="K11" s="74">
        <f t="shared" si="7"/>
        <v>33.6</v>
      </c>
      <c r="L11" s="75">
        <f t="shared" si="1"/>
        <v>2800</v>
      </c>
      <c r="M11" s="71">
        <f t="shared" si="2"/>
        <v>2355.0800000000004</v>
      </c>
      <c r="N11" s="71">
        <f t="shared" si="3"/>
        <v>240</v>
      </c>
      <c r="O11" s="69">
        <f t="shared" si="4"/>
        <v>5395.08</v>
      </c>
    </row>
    <row r="12" spans="1:15" ht="13.8" customHeight="1" x14ac:dyDescent="0.25">
      <c r="A12" s="70" t="s">
        <v>8</v>
      </c>
      <c r="B12" s="70"/>
      <c r="C12" s="63">
        <v>200</v>
      </c>
      <c r="D12" s="63">
        <v>12</v>
      </c>
      <c r="E12" s="71">
        <v>2602</v>
      </c>
      <c r="F12" s="72">
        <f>ROUND(1581.27*20%,2)</f>
        <v>316.25</v>
      </c>
      <c r="G12" s="65">
        <f t="shared" si="8"/>
        <v>17.510000000000002</v>
      </c>
      <c r="H12" s="73">
        <f t="shared" si="5"/>
        <v>21.886875</v>
      </c>
      <c r="I12" s="73">
        <f t="shared" si="6"/>
        <v>29.182500000000001</v>
      </c>
      <c r="J12" s="73">
        <f t="shared" si="7"/>
        <v>26.264250000000001</v>
      </c>
      <c r="K12" s="74">
        <f t="shared" si="7"/>
        <v>35.019000000000005</v>
      </c>
      <c r="L12" s="75">
        <f t="shared" si="1"/>
        <v>35019</v>
      </c>
      <c r="M12" s="71">
        <f t="shared" si="2"/>
        <v>29454.480900000002</v>
      </c>
      <c r="N12" s="71">
        <f t="shared" si="3"/>
        <v>2880</v>
      </c>
      <c r="O12" s="69">
        <f t="shared" si="4"/>
        <v>67353.480899999995</v>
      </c>
    </row>
    <row r="13" spans="1:15" ht="15" customHeight="1" thickBot="1" x14ac:dyDescent="0.3">
      <c r="A13" s="70" t="s">
        <v>14</v>
      </c>
      <c r="B13" s="70"/>
      <c r="C13" s="63"/>
      <c r="D13" s="63">
        <f>SUM(D5:D12)</f>
        <v>49</v>
      </c>
      <c r="E13" s="76"/>
      <c r="F13" s="64"/>
      <c r="G13" s="77"/>
      <c r="H13" s="78"/>
      <c r="I13" s="78"/>
      <c r="J13" s="78"/>
      <c r="K13" s="79"/>
      <c r="L13" s="80">
        <f>SUM(L5:L12)</f>
        <v>134353.30000000002</v>
      </c>
      <c r="M13" s="69">
        <f>SUM(M5:M12)</f>
        <v>113004.56063000002</v>
      </c>
      <c r="N13" s="69">
        <f>SUM(N5:N12)</f>
        <v>11760</v>
      </c>
      <c r="O13" s="69">
        <f>SUM(O5:O12)</f>
        <v>259117.86063000001</v>
      </c>
    </row>
    <row r="14" spans="1:15" x14ac:dyDescent="0.25">
      <c r="A14" s="51"/>
      <c r="B14" s="81"/>
      <c r="C14" s="51"/>
      <c r="D14" s="51"/>
      <c r="E14" s="51"/>
      <c r="F14" s="51"/>
      <c r="G14" s="51"/>
      <c r="H14" s="51"/>
      <c r="I14" s="51"/>
      <c r="J14" s="52"/>
      <c r="K14" s="52"/>
      <c r="L14" s="52"/>
      <c r="M14" s="52"/>
      <c r="N14" s="52"/>
      <c r="O14" s="51"/>
    </row>
    <row r="15" spans="1:15" x14ac:dyDescent="0.25">
      <c r="A15" s="82">
        <v>1</v>
      </c>
      <c r="B15" s="83" t="s">
        <v>59</v>
      </c>
      <c r="C15" s="83"/>
      <c r="D15" s="83"/>
      <c r="E15" s="84">
        <f>SUM(E16:E18)</f>
        <v>259117.86063000004</v>
      </c>
      <c r="F15" s="51"/>
      <c r="G15" s="51"/>
      <c r="H15" s="51"/>
      <c r="I15" s="51"/>
      <c r="J15" s="52"/>
      <c r="K15" s="52"/>
      <c r="L15" s="52"/>
      <c r="M15" s="52"/>
      <c r="N15" s="52"/>
      <c r="O15" s="51"/>
    </row>
    <row r="16" spans="1:15" x14ac:dyDescent="0.25">
      <c r="A16" s="85" t="s">
        <v>51</v>
      </c>
      <c r="B16" s="70" t="s">
        <v>48</v>
      </c>
      <c r="C16" s="70"/>
      <c r="D16" s="70"/>
      <c r="E16" s="76">
        <f>L13</f>
        <v>134353.30000000002</v>
      </c>
      <c r="F16" s="51"/>
      <c r="G16" s="51"/>
      <c r="H16" s="51"/>
      <c r="I16" s="51"/>
      <c r="J16" s="51"/>
      <c r="K16" s="51"/>
      <c r="L16" s="51"/>
      <c r="M16" s="52"/>
      <c r="N16" s="52"/>
      <c r="O16" s="51"/>
    </row>
    <row r="17" spans="1:15" x14ac:dyDescent="0.25">
      <c r="A17" s="85" t="s">
        <v>53</v>
      </c>
      <c r="B17" s="70" t="s">
        <v>49</v>
      </c>
      <c r="C17" s="70"/>
      <c r="D17" s="70"/>
      <c r="E17" s="76">
        <f>M13</f>
        <v>113004.56063000002</v>
      </c>
      <c r="F17" s="51"/>
      <c r="G17" s="51"/>
      <c r="H17" s="51"/>
      <c r="I17" s="51"/>
      <c r="J17" s="51"/>
      <c r="K17" s="51"/>
      <c r="L17" s="51"/>
      <c r="M17" s="52"/>
      <c r="N17" s="52"/>
      <c r="O17" s="51"/>
    </row>
    <row r="18" spans="1:15" x14ac:dyDescent="0.25">
      <c r="A18" s="85" t="s">
        <v>54</v>
      </c>
      <c r="B18" s="70" t="s">
        <v>50</v>
      </c>
      <c r="C18" s="70"/>
      <c r="D18" s="70"/>
      <c r="E18" s="76">
        <f>N13</f>
        <v>11760</v>
      </c>
      <c r="F18" s="51"/>
      <c r="G18" s="51"/>
      <c r="H18" s="51"/>
      <c r="I18" s="51"/>
      <c r="J18" s="51"/>
      <c r="K18" s="51"/>
      <c r="L18" s="51"/>
      <c r="M18" s="52"/>
      <c r="N18" s="52"/>
      <c r="O18" s="51"/>
    </row>
    <row r="19" spans="1:15" x14ac:dyDescent="0.25">
      <c r="A19" s="85">
        <v>2</v>
      </c>
      <c r="B19" s="70" t="s">
        <v>21</v>
      </c>
      <c r="C19" s="70"/>
      <c r="D19" s="70"/>
      <c r="E19" s="76">
        <f>E16*10%</f>
        <v>13435.330000000002</v>
      </c>
      <c r="F19" s="51"/>
      <c r="G19" s="51"/>
      <c r="H19" s="51"/>
      <c r="I19" s="51"/>
      <c r="J19" s="51"/>
      <c r="K19" s="51"/>
      <c r="L19" s="51"/>
      <c r="M19" s="52"/>
      <c r="N19" s="52"/>
      <c r="O19" s="51"/>
    </row>
    <row r="20" spans="1:15" x14ac:dyDescent="0.25">
      <c r="A20" s="82">
        <v>3</v>
      </c>
      <c r="B20" s="83" t="s">
        <v>55</v>
      </c>
      <c r="C20" s="83"/>
      <c r="D20" s="83"/>
      <c r="E20" s="84">
        <f>E15+E19</f>
        <v>272553.19063000003</v>
      </c>
      <c r="F20" s="51"/>
      <c r="G20" s="51"/>
      <c r="H20" s="51"/>
      <c r="I20" s="51"/>
      <c r="J20" s="51"/>
      <c r="K20" s="51"/>
      <c r="L20" s="51"/>
      <c r="M20" s="52"/>
      <c r="N20" s="52"/>
      <c r="O20" s="51"/>
    </row>
    <row r="21" spans="1:15" x14ac:dyDescent="0.25">
      <c r="A21" s="85">
        <v>4</v>
      </c>
      <c r="B21" s="70" t="s">
        <v>39</v>
      </c>
      <c r="C21" s="70"/>
      <c r="D21" s="70"/>
      <c r="E21" s="76">
        <f>E20*10%</f>
        <v>27255.319063000003</v>
      </c>
      <c r="F21" s="51"/>
      <c r="G21" s="51"/>
      <c r="H21" s="51"/>
      <c r="I21" s="51"/>
      <c r="J21" s="51"/>
      <c r="K21" s="51"/>
      <c r="L21" s="51"/>
      <c r="M21" s="52"/>
      <c r="N21" s="52"/>
      <c r="O21" s="51"/>
    </row>
    <row r="22" spans="1:15" x14ac:dyDescent="0.25">
      <c r="A22" s="85">
        <v>5</v>
      </c>
      <c r="B22" s="70" t="s">
        <v>33</v>
      </c>
      <c r="C22" s="70"/>
      <c r="D22" s="70"/>
      <c r="E22" s="76">
        <f>E20*6%</f>
        <v>16353.1914378</v>
      </c>
      <c r="F22" s="51"/>
      <c r="G22" s="51"/>
      <c r="H22" s="51"/>
      <c r="I22" s="51"/>
      <c r="J22" s="51"/>
      <c r="K22" s="51"/>
      <c r="L22" s="51"/>
      <c r="M22" s="52"/>
      <c r="N22" s="52"/>
      <c r="O22" s="51"/>
    </row>
    <row r="23" spans="1:15" x14ac:dyDescent="0.25">
      <c r="A23" s="82">
        <v>6</v>
      </c>
      <c r="B23" s="83" t="s">
        <v>56</v>
      </c>
      <c r="C23" s="83"/>
      <c r="D23" s="83"/>
      <c r="E23" s="84">
        <f>SUM(E20:E22)</f>
        <v>316161.70113080001</v>
      </c>
      <c r="F23" s="51"/>
      <c r="G23" s="51"/>
      <c r="H23" s="51"/>
      <c r="I23" s="51"/>
      <c r="J23" s="51"/>
      <c r="K23" s="51"/>
      <c r="L23" s="51"/>
      <c r="M23" s="52"/>
      <c r="N23" s="52"/>
      <c r="O23" s="51"/>
    </row>
    <row r="24" spans="1:15" x14ac:dyDescent="0.25">
      <c r="A24" s="85">
        <v>7</v>
      </c>
      <c r="B24" s="70" t="s">
        <v>34</v>
      </c>
      <c r="C24" s="70"/>
      <c r="D24" s="70"/>
      <c r="E24" s="76">
        <f>E23*6.65%</f>
        <v>21024.7531251982</v>
      </c>
      <c r="F24" s="51"/>
      <c r="G24" s="51"/>
      <c r="H24" s="51"/>
      <c r="I24" s="51"/>
      <c r="J24" s="51"/>
      <c r="K24" s="51"/>
      <c r="L24" s="51"/>
      <c r="M24" s="52"/>
      <c r="N24" s="52"/>
      <c r="O24" s="51"/>
    </row>
    <row r="25" spans="1:15" x14ac:dyDescent="0.25">
      <c r="A25" s="82">
        <v>8</v>
      </c>
      <c r="B25" s="83" t="s">
        <v>57</v>
      </c>
      <c r="C25" s="83"/>
      <c r="D25" s="83"/>
      <c r="E25" s="84">
        <f>E23+E24</f>
        <v>337186.45425599819</v>
      </c>
      <c r="F25" s="51"/>
      <c r="G25" s="51"/>
      <c r="H25" s="51"/>
      <c r="I25" s="51"/>
      <c r="J25" s="51"/>
      <c r="K25" s="51"/>
      <c r="L25" s="51"/>
      <c r="M25" s="52"/>
      <c r="N25" s="52"/>
      <c r="O25" s="51"/>
    </row>
    <row r="26" spans="1:15" x14ac:dyDescent="0.25">
      <c r="A26" s="82">
        <v>9</v>
      </c>
      <c r="B26" s="83" t="s">
        <v>58</v>
      </c>
      <c r="C26" s="83"/>
      <c r="D26" s="83"/>
      <c r="E26" s="84">
        <f>E25*12</f>
        <v>4046237.4510719785</v>
      </c>
      <c r="F26" s="51"/>
      <c r="G26" s="86"/>
      <c r="H26" s="51"/>
      <c r="I26" s="51"/>
      <c r="J26" s="51"/>
      <c r="K26" s="51"/>
      <c r="L26" s="51"/>
      <c r="M26" s="52"/>
      <c r="N26" s="52"/>
      <c r="O26" s="51"/>
    </row>
    <row r="27" spans="1:15" x14ac:dyDescent="0.25">
      <c r="A27" s="51"/>
      <c r="B27" s="81" t="s">
        <v>35</v>
      </c>
      <c r="C27" s="87"/>
      <c r="D27" s="51"/>
      <c r="E27" s="51"/>
      <c r="F27" s="51"/>
      <c r="G27" s="51"/>
      <c r="H27" s="51"/>
      <c r="I27" s="51"/>
      <c r="J27" s="51"/>
      <c r="K27" s="51"/>
      <c r="L27" s="88"/>
      <c r="M27" s="52"/>
      <c r="N27" s="52"/>
      <c r="O27" s="51"/>
    </row>
    <row r="28" spans="1:15" x14ac:dyDescent="0.25">
      <c r="A28" s="51"/>
      <c r="B28" s="81"/>
      <c r="C28" s="51"/>
      <c r="D28" s="51"/>
      <c r="E28" s="51"/>
      <c r="F28" s="51"/>
      <c r="G28" s="51"/>
      <c r="H28" s="51"/>
      <c r="I28" s="51"/>
      <c r="J28" s="51"/>
      <c r="K28" s="51"/>
      <c r="L28" s="88"/>
      <c r="M28" s="52"/>
      <c r="N28" s="52"/>
      <c r="O28" s="51"/>
    </row>
    <row r="29" spans="1:15" x14ac:dyDescent="0.25">
      <c r="A29" s="51"/>
      <c r="B29" s="51" t="s">
        <v>36</v>
      </c>
      <c r="C29" s="51"/>
      <c r="D29" s="51"/>
      <c r="E29" s="51"/>
      <c r="F29" s="51"/>
      <c r="G29" s="51"/>
      <c r="H29" s="51"/>
      <c r="I29" s="51"/>
      <c r="J29" s="52"/>
      <c r="K29" s="52"/>
      <c r="L29" s="52"/>
      <c r="M29" s="52"/>
      <c r="N29" s="52"/>
      <c r="O29" s="51"/>
    </row>
    <row r="30" spans="1:15" x14ac:dyDescent="0.25">
      <c r="A30" s="51"/>
      <c r="B30" s="51" t="s">
        <v>43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2"/>
      <c r="N30" s="52"/>
      <c r="O30" s="51"/>
    </row>
    <row r="31" spans="1:15" x14ac:dyDescent="0.25">
      <c r="A31" s="51"/>
      <c r="B31" s="51" t="s">
        <v>44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2"/>
      <c r="N31" s="52"/>
      <c r="O31" s="51"/>
    </row>
    <row r="32" spans="1:15" x14ac:dyDescent="0.25">
      <c r="A32" s="51"/>
      <c r="B32" s="51" t="s">
        <v>37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2"/>
      <c r="N32" s="52"/>
      <c r="O32" s="51"/>
    </row>
    <row r="33" spans="1:15" x14ac:dyDescent="0.25">
      <c r="A33" s="51"/>
      <c r="B33" s="51" t="s">
        <v>38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2"/>
      <c r="N33" s="52"/>
      <c r="O33" s="51"/>
    </row>
    <row r="34" spans="1:15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  <c r="N34" s="52"/>
      <c r="O34" s="51"/>
    </row>
    <row r="35" spans="1:15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2"/>
      <c r="N35" s="52"/>
      <c r="O35" s="51"/>
    </row>
    <row r="36" spans="1:15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2"/>
      <c r="K36" s="52"/>
      <c r="L36" s="51"/>
      <c r="M36" s="51"/>
      <c r="N36" s="51"/>
      <c r="O36" s="51"/>
    </row>
    <row r="37" spans="1:15" x14ac:dyDescent="0.25">
      <c r="A37" s="89" t="s">
        <v>15</v>
      </c>
      <c r="B37" s="89"/>
      <c r="C37" s="89"/>
      <c r="D37" s="89"/>
      <c r="E37" s="89"/>
      <c r="F37" s="89"/>
      <c r="G37" s="51"/>
      <c r="H37" s="51"/>
      <c r="I37" s="51"/>
      <c r="J37" s="52"/>
      <c r="K37" s="52"/>
      <c r="L37" s="51"/>
      <c r="M37" s="51"/>
      <c r="N37" s="51"/>
      <c r="O37" s="51"/>
    </row>
    <row r="38" spans="1:15" x14ac:dyDescent="0.25">
      <c r="A38" s="82">
        <v>1</v>
      </c>
      <c r="B38" s="90" t="s">
        <v>16</v>
      </c>
      <c r="C38" s="91"/>
      <c r="D38" s="91"/>
      <c r="E38" s="92"/>
      <c r="F38" s="93">
        <f>SUM(F39:F43)</f>
        <v>0.31269999999999998</v>
      </c>
      <c r="G38" s="51"/>
      <c r="H38" s="51"/>
      <c r="I38" s="51"/>
      <c r="J38" s="52"/>
      <c r="K38" s="52"/>
      <c r="L38" s="51"/>
      <c r="M38" s="51"/>
      <c r="N38" s="51"/>
      <c r="O38" s="51"/>
    </row>
    <row r="39" spans="1:15" x14ac:dyDescent="0.25">
      <c r="A39" s="85" t="s">
        <v>51</v>
      </c>
      <c r="B39" s="94" t="s">
        <v>17</v>
      </c>
      <c r="C39" s="95"/>
      <c r="D39" s="95"/>
      <c r="E39" s="96"/>
      <c r="F39" s="97">
        <v>8.3299999999999999E-2</v>
      </c>
      <c r="G39" s="51"/>
      <c r="H39" s="51"/>
      <c r="I39" s="51"/>
      <c r="J39" s="52"/>
      <c r="K39" s="52"/>
      <c r="L39" s="51"/>
      <c r="M39" s="51"/>
      <c r="N39" s="51"/>
      <c r="O39" s="51"/>
    </row>
    <row r="40" spans="1:15" x14ac:dyDescent="0.25">
      <c r="A40" s="85" t="s">
        <v>53</v>
      </c>
      <c r="B40" s="94" t="s">
        <v>18</v>
      </c>
      <c r="C40" s="95"/>
      <c r="D40" s="95"/>
      <c r="E40" s="96"/>
      <c r="F40" s="97">
        <v>8.3299999999999999E-2</v>
      </c>
      <c r="G40" s="51"/>
      <c r="H40" s="51"/>
      <c r="I40" s="51"/>
      <c r="J40" s="52"/>
      <c r="K40" s="52"/>
      <c r="L40" s="51"/>
      <c r="M40" s="51"/>
      <c r="N40" s="51"/>
      <c r="O40" s="51"/>
    </row>
    <row r="41" spans="1:15" x14ac:dyDescent="0.25">
      <c r="A41" s="85" t="s">
        <v>54</v>
      </c>
      <c r="B41" s="94" t="s">
        <v>26</v>
      </c>
      <c r="C41" s="95"/>
      <c r="D41" s="95"/>
      <c r="E41" s="96"/>
      <c r="F41" s="97">
        <v>2.7799999999999998E-2</v>
      </c>
      <c r="G41" s="51"/>
      <c r="H41" s="51"/>
      <c r="I41" s="51"/>
      <c r="J41" s="52"/>
      <c r="K41" s="52"/>
      <c r="L41" s="51"/>
      <c r="M41" s="51"/>
      <c r="N41" s="51"/>
      <c r="O41" s="51"/>
    </row>
    <row r="42" spans="1:15" x14ac:dyDescent="0.25">
      <c r="A42" s="85" t="s">
        <v>60</v>
      </c>
      <c r="B42" s="94" t="s">
        <v>27</v>
      </c>
      <c r="C42" s="95"/>
      <c r="D42" s="95"/>
      <c r="E42" s="96"/>
      <c r="F42" s="97">
        <v>8.3299999999999999E-2</v>
      </c>
      <c r="G42" s="88"/>
      <c r="H42" s="51"/>
      <c r="I42" s="51"/>
      <c r="J42" s="52"/>
      <c r="K42" s="52"/>
      <c r="L42" s="51"/>
      <c r="M42" s="51"/>
      <c r="N42" s="51"/>
      <c r="O42" s="51"/>
    </row>
    <row r="43" spans="1:15" x14ac:dyDescent="0.25">
      <c r="A43" s="85" t="s">
        <v>61</v>
      </c>
      <c r="B43" s="94" t="s">
        <v>41</v>
      </c>
      <c r="C43" s="95"/>
      <c r="D43" s="95"/>
      <c r="E43" s="96"/>
      <c r="F43" s="97">
        <v>3.5000000000000003E-2</v>
      </c>
      <c r="G43" s="51"/>
      <c r="H43" s="51"/>
      <c r="I43" s="51"/>
      <c r="J43" s="52"/>
      <c r="K43" s="52"/>
      <c r="L43" s="51"/>
      <c r="M43" s="51"/>
      <c r="N43" s="51"/>
      <c r="O43" s="51"/>
    </row>
    <row r="44" spans="1:15" x14ac:dyDescent="0.25">
      <c r="A44" s="82">
        <v>2</v>
      </c>
      <c r="B44" s="90" t="s">
        <v>15</v>
      </c>
      <c r="C44" s="91"/>
      <c r="D44" s="91"/>
      <c r="E44" s="92"/>
      <c r="F44" s="93">
        <f>SUM(F45:F53)</f>
        <v>0.52840000000000009</v>
      </c>
      <c r="G44" s="51"/>
      <c r="H44" s="51"/>
      <c r="I44" s="51"/>
      <c r="J44" s="52"/>
      <c r="K44" s="52"/>
      <c r="L44" s="51"/>
      <c r="M44" s="51"/>
      <c r="N44" s="51"/>
      <c r="O44" s="51"/>
    </row>
    <row r="45" spans="1:15" x14ac:dyDescent="0.25">
      <c r="A45" s="85" t="s">
        <v>62</v>
      </c>
      <c r="B45" s="94" t="s">
        <v>28</v>
      </c>
      <c r="C45" s="95"/>
      <c r="D45" s="95"/>
      <c r="E45" s="96"/>
      <c r="F45" s="97">
        <v>0.2</v>
      </c>
      <c r="G45" s="51"/>
      <c r="H45" s="51"/>
      <c r="I45" s="51"/>
      <c r="J45" s="52"/>
      <c r="K45" s="52"/>
      <c r="L45" s="51"/>
      <c r="M45" s="51"/>
      <c r="N45" s="51"/>
      <c r="O45" s="51"/>
    </row>
    <row r="46" spans="1:15" x14ac:dyDescent="0.25">
      <c r="A46" s="85" t="s">
        <v>52</v>
      </c>
      <c r="B46" s="94" t="s">
        <v>29</v>
      </c>
      <c r="C46" s="95"/>
      <c r="D46" s="95"/>
      <c r="E46" s="96"/>
      <c r="F46" s="97">
        <v>0.03</v>
      </c>
      <c r="G46" s="51"/>
      <c r="H46" s="51"/>
      <c r="I46" s="51"/>
      <c r="J46" s="52"/>
      <c r="K46" s="52"/>
      <c r="L46" s="51"/>
      <c r="M46" s="51"/>
      <c r="N46" s="51"/>
      <c r="O46" s="51"/>
    </row>
    <row r="47" spans="1:15" x14ac:dyDescent="0.25">
      <c r="A47" s="85" t="s">
        <v>63</v>
      </c>
      <c r="B47" s="94" t="s">
        <v>30</v>
      </c>
      <c r="C47" s="95"/>
      <c r="D47" s="95"/>
      <c r="E47" s="96"/>
      <c r="F47" s="97">
        <v>2.5000000000000001E-2</v>
      </c>
      <c r="G47" s="51"/>
      <c r="H47" s="51"/>
      <c r="I47" s="51"/>
      <c r="J47" s="52"/>
      <c r="K47" s="52"/>
      <c r="L47" s="51"/>
      <c r="M47" s="51"/>
      <c r="N47" s="51"/>
      <c r="O47" s="51"/>
    </row>
    <row r="48" spans="1:15" x14ac:dyDescent="0.25">
      <c r="A48" s="85" t="s">
        <v>64</v>
      </c>
      <c r="B48" s="94" t="s">
        <v>31</v>
      </c>
      <c r="C48" s="95"/>
      <c r="D48" s="95"/>
      <c r="E48" s="96"/>
      <c r="F48" s="97">
        <v>3.3000000000000002E-2</v>
      </c>
      <c r="G48" s="51"/>
      <c r="H48" s="51"/>
      <c r="I48" s="51"/>
      <c r="J48" s="52"/>
      <c r="K48" s="52"/>
      <c r="L48" s="51"/>
      <c r="M48" s="51"/>
      <c r="N48" s="51"/>
      <c r="O48" s="51"/>
    </row>
    <row r="49" spans="1:15" x14ac:dyDescent="0.25">
      <c r="A49" s="85" t="s">
        <v>65</v>
      </c>
      <c r="B49" s="94" t="s">
        <v>19</v>
      </c>
      <c r="C49" s="95"/>
      <c r="D49" s="95"/>
      <c r="E49" s="96"/>
      <c r="F49" s="97">
        <v>0.08</v>
      </c>
      <c r="G49" s="51"/>
      <c r="H49" s="51"/>
      <c r="I49" s="51"/>
      <c r="J49" s="52"/>
      <c r="K49" s="52"/>
      <c r="L49" s="51"/>
      <c r="M49" s="51"/>
      <c r="N49" s="51"/>
      <c r="O49" s="51"/>
    </row>
    <row r="50" spans="1:15" x14ac:dyDescent="0.25">
      <c r="A50" s="85" t="s">
        <v>66</v>
      </c>
      <c r="B50" s="94" t="s">
        <v>20</v>
      </c>
      <c r="C50" s="95"/>
      <c r="D50" s="95"/>
      <c r="E50" s="96"/>
      <c r="F50" s="97">
        <v>4.48E-2</v>
      </c>
      <c r="G50" s="51"/>
      <c r="H50" s="51"/>
      <c r="I50" s="51"/>
      <c r="J50" s="52"/>
      <c r="K50" s="52"/>
      <c r="L50" s="51"/>
      <c r="M50" s="51"/>
      <c r="N50" s="51"/>
      <c r="O50" s="51"/>
    </row>
    <row r="51" spans="1:15" x14ac:dyDescent="0.25">
      <c r="A51" s="85" t="s">
        <v>67</v>
      </c>
      <c r="B51" s="94" t="s">
        <v>32</v>
      </c>
      <c r="C51" s="95"/>
      <c r="D51" s="95"/>
      <c r="E51" s="96"/>
      <c r="F51" s="97">
        <v>0.08</v>
      </c>
      <c r="G51" s="51"/>
      <c r="H51" s="51"/>
      <c r="I51" s="51"/>
      <c r="J51" s="52"/>
      <c r="K51" s="52"/>
      <c r="L51" s="51"/>
      <c r="M51" s="51"/>
      <c r="N51" s="51"/>
      <c r="O51" s="51"/>
    </row>
    <row r="52" spans="1:15" x14ac:dyDescent="0.25">
      <c r="A52" s="85" t="s">
        <v>68</v>
      </c>
      <c r="B52" s="94" t="s">
        <v>42</v>
      </c>
      <c r="C52" s="95"/>
      <c r="D52" s="95"/>
      <c r="E52" s="96"/>
      <c r="F52" s="97">
        <v>5.5999999999999999E-3</v>
      </c>
      <c r="G52" s="51"/>
      <c r="H52" s="51"/>
      <c r="I52" s="51"/>
      <c r="J52" s="52"/>
      <c r="K52" s="52"/>
      <c r="L52" s="51"/>
      <c r="M52" s="51"/>
      <c r="N52" s="51"/>
      <c r="O52" s="51"/>
    </row>
    <row r="53" spans="1:15" x14ac:dyDescent="0.25">
      <c r="A53" s="85" t="s">
        <v>69</v>
      </c>
      <c r="B53" s="94" t="s">
        <v>40</v>
      </c>
      <c r="C53" s="95"/>
      <c r="D53" s="95"/>
      <c r="E53" s="96"/>
      <c r="F53" s="97">
        <v>0.03</v>
      </c>
      <c r="G53" s="51"/>
      <c r="H53" s="51"/>
      <c r="I53" s="51"/>
      <c r="J53" s="52"/>
      <c r="K53" s="52"/>
      <c r="L53" s="51"/>
      <c r="M53" s="51"/>
      <c r="N53" s="51"/>
      <c r="O53" s="51"/>
    </row>
    <row r="54" spans="1:15" x14ac:dyDescent="0.25">
      <c r="A54" s="82">
        <v>3</v>
      </c>
      <c r="B54" s="98" t="s">
        <v>70</v>
      </c>
      <c r="C54" s="99"/>
      <c r="D54" s="99"/>
      <c r="E54" s="100"/>
      <c r="F54" s="68">
        <f>SUM(F38,F44)</f>
        <v>0.84110000000000007</v>
      </c>
      <c r="G54" s="51"/>
      <c r="H54" s="51"/>
      <c r="I54" s="51"/>
      <c r="J54" s="52"/>
      <c r="K54" s="52"/>
      <c r="L54" s="51"/>
      <c r="M54" s="51"/>
      <c r="N54" s="51"/>
      <c r="O54" s="51"/>
    </row>
  </sheetData>
  <mergeCells count="41">
    <mergeCell ref="B53:E53"/>
    <mergeCell ref="B54:E54"/>
    <mergeCell ref="A3:B3"/>
    <mergeCell ref="A4:B4"/>
    <mergeCell ref="A5:B5"/>
    <mergeCell ref="A6:B6"/>
    <mergeCell ref="A12:B12"/>
    <mergeCell ref="A13:B13"/>
    <mergeCell ref="A7:B7"/>
    <mergeCell ref="A8:B8"/>
    <mergeCell ref="A9:B9"/>
    <mergeCell ref="A10:B10"/>
    <mergeCell ref="A11:B11"/>
    <mergeCell ref="B15:D15"/>
    <mergeCell ref="B16:D16"/>
    <mergeCell ref="B17:D17"/>
    <mergeCell ref="B18:D18"/>
    <mergeCell ref="B19:D19"/>
    <mergeCell ref="B25:D25"/>
    <mergeCell ref="B26:D26"/>
    <mergeCell ref="B20:D20"/>
    <mergeCell ref="B21:D21"/>
    <mergeCell ref="B22:D22"/>
    <mergeCell ref="B23:D23"/>
    <mergeCell ref="B24:D24"/>
    <mergeCell ref="B47:E47"/>
    <mergeCell ref="B38:E38"/>
    <mergeCell ref="B39:E39"/>
    <mergeCell ref="B40:E40"/>
    <mergeCell ref="B41:E41"/>
    <mergeCell ref="A37:F37"/>
    <mergeCell ref="B42:E42"/>
    <mergeCell ref="B43:E43"/>
    <mergeCell ref="B44:E44"/>
    <mergeCell ref="B45:E45"/>
    <mergeCell ref="B46:E46"/>
    <mergeCell ref="B48:E48"/>
    <mergeCell ref="B49:E49"/>
    <mergeCell ref="B50:E50"/>
    <mergeCell ref="B51:E51"/>
    <mergeCell ref="B52:E52"/>
  </mergeCells>
  <pageMargins left="0.51181102362204722" right="0.51181102362204722" top="0.51" bottom="0.51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>
      <selection sqref="A1:O49"/>
    </sheetView>
  </sheetViews>
  <sheetFormatPr defaultColWidth="9.109375" defaultRowHeight="13.8" x14ac:dyDescent="0.25"/>
  <cols>
    <col min="1" max="1" width="4.44140625" style="1" bestFit="1" customWidth="1"/>
    <col min="2" max="2" width="33.44140625" style="1" customWidth="1"/>
    <col min="3" max="3" width="14.5546875" style="1" bestFit="1" customWidth="1"/>
    <col min="4" max="4" width="7" style="1" bestFit="1" customWidth="1"/>
    <col min="5" max="5" width="14.5546875" style="1" bestFit="1" customWidth="1"/>
    <col min="6" max="6" width="10.6640625" style="1" bestFit="1" customWidth="1"/>
    <col min="7" max="11" width="12.33203125" style="1" customWidth="1"/>
    <col min="12" max="12" width="12.6640625" style="1" bestFit="1" customWidth="1"/>
    <col min="13" max="13" width="12.6640625" style="2" bestFit="1" customWidth="1"/>
    <col min="14" max="14" width="11.6640625" style="2" bestFit="1" customWidth="1"/>
    <col min="15" max="15" width="12.6640625" style="1" bestFit="1" customWidth="1"/>
    <col min="16" max="16384" width="9.109375" style="1"/>
  </cols>
  <sheetData>
    <row r="1" spans="1:15" x14ac:dyDescent="0.25">
      <c r="A1" s="1" t="s">
        <v>71</v>
      </c>
    </row>
    <row r="2" spans="1:15" ht="14.4" thickBot="1" x14ac:dyDescent="0.3"/>
    <row r="3" spans="1:15" s="10" customFormat="1" ht="55.2" x14ac:dyDescent="0.25">
      <c r="A3" s="40" t="s">
        <v>0</v>
      </c>
      <c r="B3" s="40"/>
      <c r="C3" s="3" t="s">
        <v>9</v>
      </c>
      <c r="D3" s="3" t="s">
        <v>10</v>
      </c>
      <c r="E3" s="3" t="s">
        <v>11</v>
      </c>
      <c r="F3" s="4" t="s">
        <v>12</v>
      </c>
      <c r="G3" s="5" t="s">
        <v>13</v>
      </c>
      <c r="H3" s="6" t="s">
        <v>22</v>
      </c>
      <c r="I3" s="6" t="s">
        <v>23</v>
      </c>
      <c r="J3" s="6" t="s">
        <v>24</v>
      </c>
      <c r="K3" s="7" t="s">
        <v>25</v>
      </c>
      <c r="L3" s="8" t="s">
        <v>45</v>
      </c>
      <c r="M3" s="3" t="s">
        <v>46</v>
      </c>
      <c r="N3" s="9" t="s">
        <v>47</v>
      </c>
      <c r="O3" s="31" t="s">
        <v>14</v>
      </c>
    </row>
    <row r="4" spans="1:15" x14ac:dyDescent="0.25">
      <c r="A4" s="41"/>
      <c r="B4" s="41"/>
      <c r="C4" s="11"/>
      <c r="D4" s="11"/>
      <c r="E4" s="11"/>
      <c r="F4" s="12"/>
      <c r="G4" s="13"/>
      <c r="H4" s="11"/>
      <c r="I4" s="11"/>
      <c r="J4" s="11"/>
      <c r="K4" s="14"/>
      <c r="L4" s="15"/>
      <c r="M4" s="35">
        <f>F49</f>
        <v>0.84110000000000007</v>
      </c>
      <c r="N4" s="32">
        <v>240</v>
      </c>
      <c r="O4" s="32"/>
    </row>
    <row r="5" spans="1:15" x14ac:dyDescent="0.25">
      <c r="A5" s="38" t="s">
        <v>1</v>
      </c>
      <c r="B5" s="38"/>
      <c r="C5" s="11">
        <v>200</v>
      </c>
      <c r="D5" s="11">
        <v>1</v>
      </c>
      <c r="E5" s="16">
        <v>1638.98</v>
      </c>
      <c r="F5" s="17"/>
      <c r="G5" s="13">
        <f t="shared" ref="G5" si="0">ROUND(((E5+F5)/C5)*20%+(E5+F5)/C5,2)</f>
        <v>9.83</v>
      </c>
      <c r="H5" s="18">
        <f>((E5+F5)/C5)*1.5</f>
        <v>12.292350000000001</v>
      </c>
      <c r="I5" s="18">
        <f>((E5+F5)/C5)*2</f>
        <v>16.389800000000001</v>
      </c>
      <c r="J5" s="18">
        <f>H5+H5*20%</f>
        <v>14.750820000000001</v>
      </c>
      <c r="K5" s="19">
        <f>I5+I5*20%</f>
        <v>19.667760000000001</v>
      </c>
      <c r="L5" s="20">
        <f t="shared" ref="L5:L7" si="1">D5*SUM(E5:F5)</f>
        <v>1638.98</v>
      </c>
      <c r="M5" s="16">
        <f t="shared" ref="M5:M7" si="2">L5*$M$4</f>
        <v>1378.5460780000001</v>
      </c>
      <c r="N5" s="16">
        <f t="shared" ref="N5:N7" si="3">$N$4*D5</f>
        <v>240</v>
      </c>
      <c r="O5" s="32">
        <f t="shared" ref="O5:O7" si="4">SUM(L5:N5)</f>
        <v>3257.5260779999999</v>
      </c>
    </row>
    <row r="6" spans="1:15" x14ac:dyDescent="0.25">
      <c r="A6" s="38" t="s">
        <v>7</v>
      </c>
      <c r="B6" s="38"/>
      <c r="C6" s="11">
        <v>200</v>
      </c>
      <c r="D6" s="11">
        <v>1</v>
      </c>
      <c r="E6" s="16">
        <v>2800</v>
      </c>
      <c r="F6" s="17"/>
      <c r="G6" s="13">
        <f t="shared" ref="G6:G7" si="5">ROUND(((E6+F6)/C6)*20%+(E6+F6)/C6,2)</f>
        <v>16.8</v>
      </c>
      <c r="H6" s="18">
        <f t="shared" ref="H6:H7" si="6">((E6+F6)/C6)*1.5</f>
        <v>21</v>
      </c>
      <c r="I6" s="18">
        <f t="shared" ref="I6:I7" si="7">((E6+F6)/C6)*2</f>
        <v>28</v>
      </c>
      <c r="J6" s="18">
        <f t="shared" ref="J6:J7" si="8">H6+H6*20%</f>
        <v>25.2</v>
      </c>
      <c r="K6" s="19">
        <f t="shared" ref="K6:K7" si="9">I6+I6*20%</f>
        <v>33.6</v>
      </c>
      <c r="L6" s="20">
        <f t="shared" si="1"/>
        <v>2800</v>
      </c>
      <c r="M6" s="16">
        <f t="shared" si="2"/>
        <v>2355.0800000000004</v>
      </c>
      <c r="N6" s="16">
        <f t="shared" si="3"/>
        <v>240</v>
      </c>
      <c r="O6" s="32">
        <f t="shared" si="4"/>
        <v>5395.08</v>
      </c>
    </row>
    <row r="7" spans="1:15" x14ac:dyDescent="0.25">
      <c r="A7" s="38" t="s">
        <v>8</v>
      </c>
      <c r="B7" s="38"/>
      <c r="C7" s="11">
        <v>200</v>
      </c>
      <c r="D7" s="11">
        <v>12</v>
      </c>
      <c r="E7" s="16">
        <v>2602</v>
      </c>
      <c r="F7" s="17">
        <f>ROUND(1581.27*20%,2)</f>
        <v>316.25</v>
      </c>
      <c r="G7" s="13">
        <f t="shared" si="5"/>
        <v>17.510000000000002</v>
      </c>
      <c r="H7" s="18">
        <f t="shared" si="6"/>
        <v>21.886875</v>
      </c>
      <c r="I7" s="18">
        <f t="shared" si="7"/>
        <v>29.182500000000001</v>
      </c>
      <c r="J7" s="18">
        <f t="shared" si="8"/>
        <v>26.264250000000001</v>
      </c>
      <c r="K7" s="19">
        <f t="shared" si="9"/>
        <v>35.019000000000005</v>
      </c>
      <c r="L7" s="20">
        <f t="shared" si="1"/>
        <v>35019</v>
      </c>
      <c r="M7" s="16">
        <f t="shared" si="2"/>
        <v>29454.480900000002</v>
      </c>
      <c r="N7" s="16">
        <f t="shared" si="3"/>
        <v>2880</v>
      </c>
      <c r="O7" s="32">
        <f t="shared" si="4"/>
        <v>67353.480899999995</v>
      </c>
    </row>
    <row r="8" spans="1:15" ht="14.4" thickBot="1" x14ac:dyDescent="0.3">
      <c r="A8" s="38" t="s">
        <v>14</v>
      </c>
      <c r="B8" s="38"/>
      <c r="C8" s="11"/>
      <c r="D8" s="11">
        <f>SUM(D5:D7)</f>
        <v>14</v>
      </c>
      <c r="E8" s="21"/>
      <c r="F8" s="12"/>
      <c r="G8" s="22"/>
      <c r="H8" s="23"/>
      <c r="I8" s="23"/>
      <c r="J8" s="23"/>
      <c r="K8" s="24"/>
      <c r="L8" s="36">
        <f>SUM(L5:L7)</f>
        <v>39457.979999999996</v>
      </c>
      <c r="M8" s="32">
        <f>SUM(M5:M7)</f>
        <v>33188.106978000003</v>
      </c>
      <c r="N8" s="32">
        <f>SUM(N5:N7)</f>
        <v>3360</v>
      </c>
      <c r="O8" s="32">
        <f>SUM(O5:O7)</f>
        <v>76006.086977999992</v>
      </c>
    </row>
    <row r="9" spans="1:15" x14ac:dyDescent="0.25">
      <c r="B9" s="10"/>
      <c r="J9" s="2"/>
      <c r="K9" s="2"/>
      <c r="L9" s="2"/>
    </row>
    <row r="10" spans="1:15" x14ac:dyDescent="0.25">
      <c r="A10" s="29">
        <v>1</v>
      </c>
      <c r="B10" s="39" t="s">
        <v>59</v>
      </c>
      <c r="C10" s="39"/>
      <c r="D10" s="39"/>
      <c r="E10" s="28">
        <f>SUM(E11:E13)</f>
        <v>76006.086978000007</v>
      </c>
      <c r="J10" s="2"/>
      <c r="K10" s="2"/>
      <c r="L10" s="2"/>
    </row>
    <row r="11" spans="1:15" x14ac:dyDescent="0.25">
      <c r="A11" s="30" t="s">
        <v>51</v>
      </c>
      <c r="B11" s="38" t="s">
        <v>48</v>
      </c>
      <c r="C11" s="38"/>
      <c r="D11" s="38"/>
      <c r="E11" s="21">
        <f>L8</f>
        <v>39457.979999999996</v>
      </c>
    </row>
    <row r="12" spans="1:15" x14ac:dyDescent="0.25">
      <c r="A12" s="30" t="s">
        <v>53</v>
      </c>
      <c r="B12" s="38" t="s">
        <v>49</v>
      </c>
      <c r="C12" s="38"/>
      <c r="D12" s="38"/>
      <c r="E12" s="21">
        <f>M8</f>
        <v>33188.106978000003</v>
      </c>
    </row>
    <row r="13" spans="1:15" x14ac:dyDescent="0.25">
      <c r="A13" s="30" t="s">
        <v>54</v>
      </c>
      <c r="B13" s="38" t="s">
        <v>50</v>
      </c>
      <c r="C13" s="38"/>
      <c r="D13" s="38"/>
      <c r="E13" s="21">
        <f>N8</f>
        <v>3360</v>
      </c>
    </row>
    <row r="14" spans="1:15" x14ac:dyDescent="0.25">
      <c r="A14" s="30">
        <v>2</v>
      </c>
      <c r="B14" s="38" t="s">
        <v>21</v>
      </c>
      <c r="C14" s="38"/>
      <c r="D14" s="38"/>
      <c r="E14" s="21">
        <f>E11*10%</f>
        <v>3945.7979999999998</v>
      </c>
    </row>
    <row r="15" spans="1:15" x14ac:dyDescent="0.25">
      <c r="A15" s="29">
        <v>3</v>
      </c>
      <c r="B15" s="39" t="s">
        <v>55</v>
      </c>
      <c r="C15" s="39"/>
      <c r="D15" s="39"/>
      <c r="E15" s="28">
        <f>E10+E14</f>
        <v>79951.884978000002</v>
      </c>
    </row>
    <row r="16" spans="1:15" x14ac:dyDescent="0.25">
      <c r="A16" s="30">
        <v>4</v>
      </c>
      <c r="B16" s="38" t="s">
        <v>39</v>
      </c>
      <c r="C16" s="38"/>
      <c r="D16" s="38"/>
      <c r="E16" s="21">
        <f>E15*10%</f>
        <v>7995.1884978000007</v>
      </c>
    </row>
    <row r="17" spans="1:14" x14ac:dyDescent="0.25">
      <c r="A17" s="30">
        <v>5</v>
      </c>
      <c r="B17" s="38" t="s">
        <v>33</v>
      </c>
      <c r="C17" s="38"/>
      <c r="D17" s="38"/>
      <c r="E17" s="21">
        <f>E15*6%</f>
        <v>4797.1130986799999</v>
      </c>
    </row>
    <row r="18" spans="1:14" x14ac:dyDescent="0.25">
      <c r="A18" s="29">
        <v>6</v>
      </c>
      <c r="B18" s="39" t="s">
        <v>56</v>
      </c>
      <c r="C18" s="39"/>
      <c r="D18" s="39"/>
      <c r="E18" s="28">
        <f>SUM(E15:E17)</f>
        <v>92744.186574480002</v>
      </c>
    </row>
    <row r="19" spans="1:14" x14ac:dyDescent="0.25">
      <c r="A19" s="30">
        <v>7</v>
      </c>
      <c r="B19" s="38" t="s">
        <v>34</v>
      </c>
      <c r="C19" s="38"/>
      <c r="D19" s="38"/>
      <c r="E19" s="21">
        <f>E18*6.65%</f>
        <v>6167.4884072029208</v>
      </c>
    </row>
    <row r="20" spans="1:14" x14ac:dyDescent="0.25">
      <c r="A20" s="29">
        <v>8</v>
      </c>
      <c r="B20" s="39" t="s">
        <v>57</v>
      </c>
      <c r="C20" s="39"/>
      <c r="D20" s="39"/>
      <c r="E20" s="28">
        <f>E18+E19</f>
        <v>98911.674981682925</v>
      </c>
    </row>
    <row r="21" spans="1:14" x14ac:dyDescent="0.25">
      <c r="A21" s="29">
        <v>9</v>
      </c>
      <c r="B21" s="39" t="s">
        <v>58</v>
      </c>
      <c r="C21" s="39"/>
      <c r="D21" s="39"/>
      <c r="E21" s="28">
        <f>E20*12</f>
        <v>1186940.0997801952</v>
      </c>
      <c r="G21" s="25"/>
    </row>
    <row r="22" spans="1:14" x14ac:dyDescent="0.25">
      <c r="B22" s="10" t="s">
        <v>35</v>
      </c>
      <c r="C22" s="26"/>
      <c r="L22" s="27"/>
    </row>
    <row r="23" spans="1:14" x14ac:dyDescent="0.25">
      <c r="B23" s="10"/>
      <c r="L23" s="27"/>
    </row>
    <row r="24" spans="1:14" x14ac:dyDescent="0.25">
      <c r="B24" s="1" t="s">
        <v>36</v>
      </c>
      <c r="J24" s="2"/>
      <c r="K24" s="2"/>
      <c r="L24" s="2"/>
    </row>
    <row r="25" spans="1:14" x14ac:dyDescent="0.25">
      <c r="B25" s="1" t="s">
        <v>43</v>
      </c>
    </row>
    <row r="26" spans="1:14" x14ac:dyDescent="0.25">
      <c r="B26" s="1" t="s">
        <v>44</v>
      </c>
    </row>
    <row r="27" spans="1:14" x14ac:dyDescent="0.25">
      <c r="B27" s="1" t="s">
        <v>37</v>
      </c>
    </row>
    <row r="28" spans="1:14" x14ac:dyDescent="0.25">
      <c r="B28" s="1" t="s">
        <v>38</v>
      </c>
    </row>
    <row r="31" spans="1:14" x14ac:dyDescent="0.25">
      <c r="J31" s="2"/>
      <c r="K31" s="2"/>
      <c r="M31" s="1"/>
      <c r="N31" s="1"/>
    </row>
    <row r="32" spans="1:14" x14ac:dyDescent="0.25">
      <c r="A32" s="37" t="s">
        <v>15</v>
      </c>
      <c r="B32" s="37"/>
      <c r="C32" s="37"/>
      <c r="D32" s="37"/>
      <c r="E32" s="37"/>
      <c r="F32" s="37"/>
      <c r="J32" s="2"/>
      <c r="K32" s="2"/>
      <c r="M32" s="1"/>
      <c r="N32" s="1"/>
    </row>
    <row r="33" spans="1:14" x14ac:dyDescent="0.25">
      <c r="A33" s="29">
        <v>1</v>
      </c>
      <c r="B33" s="45" t="s">
        <v>16</v>
      </c>
      <c r="C33" s="46"/>
      <c r="D33" s="46"/>
      <c r="E33" s="47"/>
      <c r="F33" s="33">
        <f>SUM(F34:F38)</f>
        <v>0.31269999999999998</v>
      </c>
      <c r="J33" s="2"/>
      <c r="K33" s="2"/>
      <c r="M33" s="1"/>
      <c r="N33" s="1"/>
    </row>
    <row r="34" spans="1:14" x14ac:dyDescent="0.25">
      <c r="A34" s="30" t="s">
        <v>51</v>
      </c>
      <c r="B34" s="42" t="s">
        <v>17</v>
      </c>
      <c r="C34" s="43"/>
      <c r="D34" s="43"/>
      <c r="E34" s="44"/>
      <c r="F34" s="34">
        <v>8.3299999999999999E-2</v>
      </c>
      <c r="J34" s="2"/>
      <c r="K34" s="2"/>
      <c r="M34" s="1"/>
      <c r="N34" s="1"/>
    </row>
    <row r="35" spans="1:14" x14ac:dyDescent="0.25">
      <c r="A35" s="30" t="s">
        <v>53</v>
      </c>
      <c r="B35" s="42" t="s">
        <v>18</v>
      </c>
      <c r="C35" s="43"/>
      <c r="D35" s="43"/>
      <c r="E35" s="44"/>
      <c r="F35" s="34">
        <v>8.3299999999999999E-2</v>
      </c>
      <c r="J35" s="2"/>
      <c r="K35" s="2"/>
      <c r="M35" s="1"/>
      <c r="N35" s="1"/>
    </row>
    <row r="36" spans="1:14" x14ac:dyDescent="0.25">
      <c r="A36" s="30" t="s">
        <v>54</v>
      </c>
      <c r="B36" s="42" t="s">
        <v>26</v>
      </c>
      <c r="C36" s="43"/>
      <c r="D36" s="43"/>
      <c r="E36" s="44"/>
      <c r="F36" s="34">
        <v>2.7799999999999998E-2</v>
      </c>
      <c r="J36" s="2"/>
      <c r="K36" s="2"/>
      <c r="M36" s="1"/>
      <c r="N36" s="1"/>
    </row>
    <row r="37" spans="1:14" x14ac:dyDescent="0.25">
      <c r="A37" s="30" t="s">
        <v>60</v>
      </c>
      <c r="B37" s="42" t="s">
        <v>27</v>
      </c>
      <c r="C37" s="43"/>
      <c r="D37" s="43"/>
      <c r="E37" s="44"/>
      <c r="F37" s="34">
        <v>8.3299999999999999E-2</v>
      </c>
      <c r="G37" s="27"/>
      <c r="J37" s="2"/>
      <c r="K37" s="2"/>
      <c r="M37" s="1"/>
      <c r="N37" s="1"/>
    </row>
    <row r="38" spans="1:14" x14ac:dyDescent="0.25">
      <c r="A38" s="30" t="s">
        <v>61</v>
      </c>
      <c r="B38" s="42" t="s">
        <v>41</v>
      </c>
      <c r="C38" s="43"/>
      <c r="D38" s="43"/>
      <c r="E38" s="44"/>
      <c r="F38" s="34">
        <v>3.5000000000000003E-2</v>
      </c>
      <c r="J38" s="2"/>
      <c r="K38" s="2"/>
      <c r="M38" s="1"/>
      <c r="N38" s="1"/>
    </row>
    <row r="39" spans="1:14" x14ac:dyDescent="0.25">
      <c r="A39" s="29">
        <v>2</v>
      </c>
      <c r="B39" s="45" t="s">
        <v>15</v>
      </c>
      <c r="C39" s="46"/>
      <c r="D39" s="46"/>
      <c r="E39" s="47"/>
      <c r="F39" s="33">
        <f>SUM(F40:F48)</f>
        <v>0.52840000000000009</v>
      </c>
      <c r="J39" s="2"/>
      <c r="K39" s="2"/>
      <c r="M39" s="1"/>
      <c r="N39" s="1"/>
    </row>
    <row r="40" spans="1:14" x14ac:dyDescent="0.25">
      <c r="A40" s="30" t="s">
        <v>62</v>
      </c>
      <c r="B40" s="42" t="s">
        <v>28</v>
      </c>
      <c r="C40" s="43"/>
      <c r="D40" s="43"/>
      <c r="E40" s="44"/>
      <c r="F40" s="34">
        <v>0.2</v>
      </c>
      <c r="J40" s="2"/>
      <c r="K40" s="2"/>
      <c r="M40" s="1"/>
      <c r="N40" s="1"/>
    </row>
    <row r="41" spans="1:14" x14ac:dyDescent="0.25">
      <c r="A41" s="30" t="s">
        <v>52</v>
      </c>
      <c r="B41" s="42" t="s">
        <v>29</v>
      </c>
      <c r="C41" s="43"/>
      <c r="D41" s="43"/>
      <c r="E41" s="44"/>
      <c r="F41" s="34">
        <v>0.03</v>
      </c>
      <c r="J41" s="2"/>
      <c r="K41" s="2"/>
      <c r="M41" s="1"/>
      <c r="N41" s="1"/>
    </row>
    <row r="42" spans="1:14" x14ac:dyDescent="0.25">
      <c r="A42" s="30" t="s">
        <v>63</v>
      </c>
      <c r="B42" s="42" t="s">
        <v>30</v>
      </c>
      <c r="C42" s="43"/>
      <c r="D42" s="43"/>
      <c r="E42" s="44"/>
      <c r="F42" s="34">
        <v>2.5000000000000001E-2</v>
      </c>
      <c r="J42" s="2"/>
      <c r="K42" s="2"/>
      <c r="M42" s="1"/>
      <c r="N42" s="1"/>
    </row>
    <row r="43" spans="1:14" x14ac:dyDescent="0.25">
      <c r="A43" s="30" t="s">
        <v>64</v>
      </c>
      <c r="B43" s="42" t="s">
        <v>31</v>
      </c>
      <c r="C43" s="43"/>
      <c r="D43" s="43"/>
      <c r="E43" s="44"/>
      <c r="F43" s="34">
        <v>3.3000000000000002E-2</v>
      </c>
      <c r="J43" s="2"/>
      <c r="K43" s="2"/>
      <c r="M43" s="1"/>
      <c r="N43" s="1"/>
    </row>
    <row r="44" spans="1:14" x14ac:dyDescent="0.25">
      <c r="A44" s="30" t="s">
        <v>65</v>
      </c>
      <c r="B44" s="42" t="s">
        <v>19</v>
      </c>
      <c r="C44" s="43"/>
      <c r="D44" s="43"/>
      <c r="E44" s="44"/>
      <c r="F44" s="34">
        <v>0.08</v>
      </c>
      <c r="J44" s="2"/>
      <c r="K44" s="2"/>
      <c r="M44" s="1"/>
      <c r="N44" s="1"/>
    </row>
    <row r="45" spans="1:14" x14ac:dyDescent="0.25">
      <c r="A45" s="30" t="s">
        <v>66</v>
      </c>
      <c r="B45" s="42" t="s">
        <v>20</v>
      </c>
      <c r="C45" s="43"/>
      <c r="D45" s="43"/>
      <c r="E45" s="44"/>
      <c r="F45" s="34">
        <v>4.48E-2</v>
      </c>
      <c r="J45" s="2"/>
      <c r="K45" s="2"/>
      <c r="M45" s="1"/>
      <c r="N45" s="1"/>
    </row>
    <row r="46" spans="1:14" x14ac:dyDescent="0.25">
      <c r="A46" s="30" t="s">
        <v>67</v>
      </c>
      <c r="B46" s="42" t="s">
        <v>32</v>
      </c>
      <c r="C46" s="43"/>
      <c r="D46" s="43"/>
      <c r="E46" s="44"/>
      <c r="F46" s="34">
        <v>0.08</v>
      </c>
      <c r="J46" s="2"/>
      <c r="K46" s="2"/>
      <c r="M46" s="1"/>
      <c r="N46" s="1"/>
    </row>
    <row r="47" spans="1:14" x14ac:dyDescent="0.25">
      <c r="A47" s="30" t="s">
        <v>68</v>
      </c>
      <c r="B47" s="42" t="s">
        <v>42</v>
      </c>
      <c r="C47" s="43"/>
      <c r="D47" s="43"/>
      <c r="E47" s="44"/>
      <c r="F47" s="34">
        <v>5.5999999999999999E-3</v>
      </c>
      <c r="J47" s="2"/>
      <c r="K47" s="2"/>
      <c r="M47" s="1"/>
      <c r="N47" s="1"/>
    </row>
    <row r="48" spans="1:14" x14ac:dyDescent="0.25">
      <c r="A48" s="30" t="s">
        <v>69</v>
      </c>
      <c r="B48" s="42" t="s">
        <v>40</v>
      </c>
      <c r="C48" s="43"/>
      <c r="D48" s="43"/>
      <c r="E48" s="44"/>
      <c r="F48" s="34">
        <v>0.03</v>
      </c>
      <c r="J48" s="2"/>
      <c r="K48" s="2"/>
      <c r="M48" s="1"/>
      <c r="N48" s="1"/>
    </row>
    <row r="49" spans="1:14" x14ac:dyDescent="0.25">
      <c r="A49" s="29">
        <v>3</v>
      </c>
      <c r="B49" s="48" t="s">
        <v>70</v>
      </c>
      <c r="C49" s="49"/>
      <c r="D49" s="49"/>
      <c r="E49" s="50"/>
      <c r="F49" s="35">
        <f>SUM(F33,F39)</f>
        <v>0.84110000000000007</v>
      </c>
      <c r="J49" s="2"/>
      <c r="K49" s="2"/>
      <c r="M49" s="1"/>
      <c r="N49" s="1"/>
    </row>
    <row r="50" spans="1:14" x14ac:dyDescent="0.25">
      <c r="J50" s="2"/>
      <c r="K50" s="2"/>
      <c r="M50" s="1"/>
      <c r="N50" s="1"/>
    </row>
  </sheetData>
  <mergeCells count="36">
    <mergeCell ref="A8:B8"/>
    <mergeCell ref="A6:B6"/>
    <mergeCell ref="A7:B7"/>
    <mergeCell ref="A3:B3"/>
    <mergeCell ref="A4:B4"/>
    <mergeCell ref="A5:B5"/>
    <mergeCell ref="B49:E49"/>
    <mergeCell ref="B10:D10"/>
    <mergeCell ref="B11:D11"/>
    <mergeCell ref="B12:D12"/>
    <mergeCell ref="B13:D13"/>
    <mergeCell ref="B14:D14"/>
    <mergeCell ref="B16:D16"/>
    <mergeCell ref="B17:D17"/>
    <mergeCell ref="B19:D19"/>
    <mergeCell ref="B15:D15"/>
    <mergeCell ref="B18:D18"/>
    <mergeCell ref="B20:D20"/>
    <mergeCell ref="B21:D21"/>
    <mergeCell ref="B46:E46"/>
    <mergeCell ref="B47:E47"/>
    <mergeCell ref="B48:E48"/>
    <mergeCell ref="B42:E42"/>
    <mergeCell ref="B43:E43"/>
    <mergeCell ref="B44:E44"/>
    <mergeCell ref="B45:E45"/>
    <mergeCell ref="A32:F32"/>
    <mergeCell ref="B34:E34"/>
    <mergeCell ref="B35:E35"/>
    <mergeCell ref="B36:E36"/>
    <mergeCell ref="B37:E37"/>
    <mergeCell ref="B33:E33"/>
    <mergeCell ref="B39:E39"/>
    <mergeCell ref="B38:E38"/>
    <mergeCell ref="B40:E40"/>
    <mergeCell ref="B41:E41"/>
  </mergeCells>
  <phoneticPr fontId="5" type="noConversion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opLeftCell="A19" workbookViewId="0">
      <selection activeCell="F39" sqref="F39:F41"/>
    </sheetView>
  </sheetViews>
  <sheetFormatPr defaultColWidth="9.109375" defaultRowHeight="13.8" x14ac:dyDescent="0.25"/>
  <cols>
    <col min="1" max="1" width="4.44140625" style="1" bestFit="1" customWidth="1"/>
    <col min="2" max="2" width="33.44140625" style="1" customWidth="1"/>
    <col min="3" max="3" width="14.5546875" style="1" bestFit="1" customWidth="1"/>
    <col min="4" max="4" width="7" style="1" bestFit="1" customWidth="1"/>
    <col min="5" max="5" width="14.5546875" style="1" bestFit="1" customWidth="1"/>
    <col min="6" max="6" width="10.6640625" style="1" bestFit="1" customWidth="1"/>
    <col min="7" max="11" width="12.33203125" style="1" customWidth="1"/>
    <col min="12" max="12" width="12.6640625" style="1" bestFit="1" customWidth="1"/>
    <col min="13" max="13" width="12.6640625" style="2" bestFit="1" customWidth="1"/>
    <col min="14" max="14" width="11.6640625" style="2" bestFit="1" customWidth="1"/>
    <col min="15" max="15" width="12.6640625" style="1" bestFit="1" customWidth="1"/>
    <col min="16" max="16384" width="9.109375" style="1"/>
  </cols>
  <sheetData>
    <row r="1" spans="1:15" x14ac:dyDescent="0.25">
      <c r="A1" s="1" t="s">
        <v>72</v>
      </c>
    </row>
    <row r="2" spans="1:15" ht="14.4" thickBot="1" x14ac:dyDescent="0.3"/>
    <row r="3" spans="1:15" s="10" customFormat="1" ht="55.2" x14ac:dyDescent="0.25">
      <c r="A3" s="40" t="s">
        <v>0</v>
      </c>
      <c r="B3" s="40"/>
      <c r="C3" s="3" t="s">
        <v>9</v>
      </c>
      <c r="D3" s="3" t="s">
        <v>10</v>
      </c>
      <c r="E3" s="3" t="s">
        <v>11</v>
      </c>
      <c r="F3" s="4" t="s">
        <v>12</v>
      </c>
      <c r="G3" s="5" t="s">
        <v>13</v>
      </c>
      <c r="H3" s="6" t="s">
        <v>22</v>
      </c>
      <c r="I3" s="6" t="s">
        <v>23</v>
      </c>
      <c r="J3" s="6" t="s">
        <v>24</v>
      </c>
      <c r="K3" s="7" t="s">
        <v>25</v>
      </c>
      <c r="L3" s="8" t="s">
        <v>45</v>
      </c>
      <c r="M3" s="3" t="s">
        <v>46</v>
      </c>
      <c r="N3" s="9" t="s">
        <v>47</v>
      </c>
      <c r="O3" s="31" t="s">
        <v>14</v>
      </c>
    </row>
    <row r="4" spans="1:15" x14ac:dyDescent="0.25">
      <c r="A4" s="41"/>
      <c r="B4" s="41"/>
      <c r="C4" s="11"/>
      <c r="D4" s="11"/>
      <c r="E4" s="11"/>
      <c r="F4" s="12"/>
      <c r="G4" s="13"/>
      <c r="H4" s="11"/>
      <c r="I4" s="11"/>
      <c r="J4" s="11"/>
      <c r="K4" s="14"/>
      <c r="L4" s="15"/>
      <c r="M4" s="35">
        <f>F48</f>
        <v>0.84110000000000007</v>
      </c>
      <c r="N4" s="32">
        <v>240</v>
      </c>
      <c r="O4" s="32"/>
    </row>
    <row r="5" spans="1:15" ht="15" customHeight="1" x14ac:dyDescent="0.25">
      <c r="A5" s="38" t="s">
        <v>2</v>
      </c>
      <c r="B5" s="38"/>
      <c r="C5" s="11">
        <v>220</v>
      </c>
      <c r="D5" s="11">
        <v>5</v>
      </c>
      <c r="E5" s="16">
        <v>3102.9</v>
      </c>
      <c r="F5" s="17">
        <f>ROUND(E5*20%,2)</f>
        <v>620.58000000000004</v>
      </c>
      <c r="G5" s="13">
        <f>ROUND(((E5+F5)/C5)*20%+(E5+F5)/C5,2)</f>
        <v>20.309999999999999</v>
      </c>
      <c r="H5" s="18">
        <f t="shared" ref="H5:H6" si="0">((E5+F5)/C5)*1.5</f>
        <v>25.387363636363634</v>
      </c>
      <c r="I5" s="18">
        <f t="shared" ref="I5:I6" si="1">((E5+F5)/C5)*2</f>
        <v>33.849818181818179</v>
      </c>
      <c r="J5" s="18">
        <f t="shared" ref="J5:K6" si="2">H5+H5*20%</f>
        <v>30.464836363636362</v>
      </c>
      <c r="K5" s="19">
        <f t="shared" si="2"/>
        <v>40.619781818181814</v>
      </c>
      <c r="L5" s="20">
        <f t="shared" ref="L5:L6" si="3">D5*SUM(E5:F5)</f>
        <v>18617.400000000001</v>
      </c>
      <c r="M5" s="16">
        <f t="shared" ref="M5:M6" si="4">L5*$M$4</f>
        <v>15659.095140000003</v>
      </c>
      <c r="N5" s="16">
        <f t="shared" ref="N5:N6" si="5">$N$4*D5</f>
        <v>1200</v>
      </c>
      <c r="O5" s="32">
        <f t="shared" ref="O5:O6" si="6">SUM(L5:N5)</f>
        <v>35476.495140000006</v>
      </c>
    </row>
    <row r="6" spans="1:15" ht="15" customHeight="1" x14ac:dyDescent="0.25">
      <c r="A6" s="38" t="s">
        <v>5</v>
      </c>
      <c r="B6" s="38"/>
      <c r="C6" s="11">
        <v>200</v>
      </c>
      <c r="D6" s="11">
        <v>5</v>
      </c>
      <c r="E6" s="16">
        <v>1557.5</v>
      </c>
      <c r="F6" s="17">
        <f>ROUND(1581.27*40%,2)</f>
        <v>632.51</v>
      </c>
      <c r="G6" s="13">
        <f t="shared" ref="G6" si="7">ROUND(((E6+F6)/C6)*20%+(E6+F6)/C6,2)</f>
        <v>13.14</v>
      </c>
      <c r="H6" s="18">
        <f t="shared" si="0"/>
        <v>16.425075</v>
      </c>
      <c r="I6" s="18">
        <f t="shared" si="1"/>
        <v>21.900100000000002</v>
      </c>
      <c r="J6" s="18">
        <f t="shared" si="2"/>
        <v>19.710090000000001</v>
      </c>
      <c r="K6" s="19">
        <f t="shared" si="2"/>
        <v>26.280120000000004</v>
      </c>
      <c r="L6" s="20">
        <f t="shared" si="3"/>
        <v>10950.050000000001</v>
      </c>
      <c r="M6" s="16">
        <f t="shared" si="4"/>
        <v>9210.0870550000018</v>
      </c>
      <c r="N6" s="16">
        <f t="shared" si="5"/>
        <v>1200</v>
      </c>
      <c r="O6" s="32">
        <f t="shared" si="6"/>
        <v>21360.137055000003</v>
      </c>
    </row>
    <row r="7" spans="1:15" ht="14.4" thickBot="1" x14ac:dyDescent="0.3">
      <c r="A7" s="38" t="s">
        <v>14</v>
      </c>
      <c r="B7" s="38"/>
      <c r="C7" s="11"/>
      <c r="D7" s="11">
        <f>SUM(D5:D6)</f>
        <v>10</v>
      </c>
      <c r="E7" s="21"/>
      <c r="F7" s="12"/>
      <c r="G7" s="22"/>
      <c r="H7" s="23"/>
      <c r="I7" s="23"/>
      <c r="J7" s="23"/>
      <c r="K7" s="24"/>
      <c r="L7" s="36">
        <f>SUM(L5:L6)</f>
        <v>29567.450000000004</v>
      </c>
      <c r="M7" s="32">
        <f>SUM(M5:M6)</f>
        <v>24869.182195000005</v>
      </c>
      <c r="N7" s="32">
        <f>SUM(N5:N6)</f>
        <v>2400</v>
      </c>
      <c r="O7" s="32">
        <f>SUM(O5:O6)</f>
        <v>56836.632195000013</v>
      </c>
    </row>
    <row r="8" spans="1:15" x14ac:dyDescent="0.25">
      <c r="B8" s="10"/>
      <c r="J8" s="2"/>
      <c r="K8" s="2"/>
      <c r="L8" s="2"/>
    </row>
    <row r="9" spans="1:15" x14ac:dyDescent="0.25">
      <c r="A9" s="29">
        <v>1</v>
      </c>
      <c r="B9" s="39" t="s">
        <v>59</v>
      </c>
      <c r="C9" s="39"/>
      <c r="D9" s="39"/>
      <c r="E9" s="28">
        <f>SUM(E10:E12)</f>
        <v>56836.632195000013</v>
      </c>
      <c r="J9" s="2"/>
      <c r="K9" s="2"/>
      <c r="L9" s="2"/>
    </row>
    <row r="10" spans="1:15" x14ac:dyDescent="0.25">
      <c r="A10" s="30" t="s">
        <v>51</v>
      </c>
      <c r="B10" s="38" t="s">
        <v>48</v>
      </c>
      <c r="C10" s="38"/>
      <c r="D10" s="38"/>
      <c r="E10" s="21">
        <f>L7</f>
        <v>29567.450000000004</v>
      </c>
    </row>
    <row r="11" spans="1:15" s="2" customFormat="1" x14ac:dyDescent="0.25">
      <c r="A11" s="30" t="s">
        <v>53</v>
      </c>
      <c r="B11" s="38" t="s">
        <v>49</v>
      </c>
      <c r="C11" s="38"/>
      <c r="D11" s="38"/>
      <c r="E11" s="21">
        <f>M7</f>
        <v>24869.182195000005</v>
      </c>
      <c r="F11" s="1"/>
      <c r="G11" s="1"/>
      <c r="H11" s="1"/>
      <c r="I11" s="1"/>
      <c r="J11" s="1"/>
      <c r="K11" s="1"/>
      <c r="L11" s="1"/>
      <c r="O11" s="1"/>
    </row>
    <row r="12" spans="1:15" s="2" customFormat="1" x14ac:dyDescent="0.25">
      <c r="A12" s="30" t="s">
        <v>54</v>
      </c>
      <c r="B12" s="38" t="s">
        <v>50</v>
      </c>
      <c r="C12" s="38"/>
      <c r="D12" s="38"/>
      <c r="E12" s="21">
        <f>N7</f>
        <v>2400</v>
      </c>
      <c r="F12" s="1"/>
      <c r="G12" s="1"/>
      <c r="H12" s="1"/>
      <c r="I12" s="1"/>
      <c r="J12" s="1"/>
      <c r="K12" s="1"/>
      <c r="L12" s="1"/>
      <c r="O12" s="1"/>
    </row>
    <row r="13" spans="1:15" s="2" customFormat="1" x14ac:dyDescent="0.25">
      <c r="A13" s="30">
        <v>2</v>
      </c>
      <c r="B13" s="38" t="s">
        <v>21</v>
      </c>
      <c r="C13" s="38"/>
      <c r="D13" s="38"/>
      <c r="E13" s="21">
        <f>E10*10%</f>
        <v>2956.7450000000008</v>
      </c>
      <c r="F13" s="1"/>
      <c r="G13" s="1"/>
      <c r="H13" s="1"/>
      <c r="I13" s="1"/>
      <c r="J13" s="1"/>
      <c r="K13" s="1"/>
      <c r="L13" s="1"/>
      <c r="O13" s="1"/>
    </row>
    <row r="14" spans="1:15" s="2" customFormat="1" x14ac:dyDescent="0.25">
      <c r="A14" s="29">
        <v>3</v>
      </c>
      <c r="B14" s="39" t="s">
        <v>55</v>
      </c>
      <c r="C14" s="39"/>
      <c r="D14" s="39"/>
      <c r="E14" s="28">
        <f>E9+E13</f>
        <v>59793.377195000015</v>
      </c>
      <c r="F14" s="1"/>
      <c r="G14" s="1"/>
      <c r="H14" s="1"/>
      <c r="I14" s="1"/>
      <c r="J14" s="1"/>
      <c r="K14" s="1"/>
      <c r="L14" s="1"/>
      <c r="O14" s="1"/>
    </row>
    <row r="15" spans="1:15" s="2" customFormat="1" x14ac:dyDescent="0.25">
      <c r="A15" s="30">
        <v>4</v>
      </c>
      <c r="B15" s="38" t="s">
        <v>39</v>
      </c>
      <c r="C15" s="38"/>
      <c r="D15" s="38"/>
      <c r="E15" s="21">
        <f>E14*10%</f>
        <v>5979.3377195000021</v>
      </c>
      <c r="F15" s="1"/>
      <c r="G15" s="1"/>
      <c r="H15" s="1"/>
      <c r="I15" s="1"/>
      <c r="J15" s="1"/>
      <c r="K15" s="1"/>
      <c r="L15" s="1"/>
      <c r="O15" s="1"/>
    </row>
    <row r="16" spans="1:15" s="2" customFormat="1" x14ac:dyDescent="0.25">
      <c r="A16" s="30">
        <v>5</v>
      </c>
      <c r="B16" s="38" t="s">
        <v>33</v>
      </c>
      <c r="C16" s="38"/>
      <c r="D16" s="38"/>
      <c r="E16" s="21">
        <f>E14*6%</f>
        <v>3587.602631700001</v>
      </c>
      <c r="F16" s="1"/>
      <c r="G16" s="1"/>
      <c r="H16" s="1"/>
      <c r="I16" s="1"/>
      <c r="J16" s="1"/>
      <c r="K16" s="1"/>
      <c r="L16" s="1"/>
      <c r="O16" s="1"/>
    </row>
    <row r="17" spans="1:15" s="2" customFormat="1" x14ac:dyDescent="0.25">
      <c r="A17" s="29">
        <v>6</v>
      </c>
      <c r="B17" s="39" t="s">
        <v>56</v>
      </c>
      <c r="C17" s="39"/>
      <c r="D17" s="39"/>
      <c r="E17" s="28">
        <f>SUM(E14:E16)</f>
        <v>69360.317546200022</v>
      </c>
      <c r="F17" s="1"/>
      <c r="G17" s="1"/>
      <c r="H17" s="1"/>
      <c r="I17" s="1"/>
      <c r="J17" s="1"/>
      <c r="K17" s="1"/>
      <c r="L17" s="1"/>
      <c r="O17" s="1"/>
    </row>
    <row r="18" spans="1:15" s="2" customFormat="1" x14ac:dyDescent="0.25">
      <c r="A18" s="30">
        <v>7</v>
      </c>
      <c r="B18" s="38" t="s">
        <v>34</v>
      </c>
      <c r="C18" s="38"/>
      <c r="D18" s="38"/>
      <c r="E18" s="21">
        <f>E17*6.65%</f>
        <v>4612.4611168223018</v>
      </c>
      <c r="F18" s="1"/>
      <c r="G18" s="1"/>
      <c r="H18" s="1"/>
      <c r="I18" s="1"/>
      <c r="J18" s="1"/>
      <c r="K18" s="1"/>
      <c r="L18" s="1"/>
      <c r="O18" s="1"/>
    </row>
    <row r="19" spans="1:15" s="2" customFormat="1" x14ac:dyDescent="0.25">
      <c r="A19" s="29">
        <v>8</v>
      </c>
      <c r="B19" s="39" t="s">
        <v>57</v>
      </c>
      <c r="C19" s="39"/>
      <c r="D19" s="39"/>
      <c r="E19" s="28">
        <f>E17+E18</f>
        <v>73972.778663022327</v>
      </c>
      <c r="F19" s="1"/>
      <c r="G19" s="1"/>
      <c r="H19" s="1"/>
      <c r="I19" s="1"/>
      <c r="J19" s="1"/>
      <c r="K19" s="1"/>
      <c r="L19" s="1"/>
      <c r="O19" s="1"/>
    </row>
    <row r="20" spans="1:15" s="2" customFormat="1" x14ac:dyDescent="0.25">
      <c r="A20" s="29">
        <v>9</v>
      </c>
      <c r="B20" s="39" t="s">
        <v>58</v>
      </c>
      <c r="C20" s="39"/>
      <c r="D20" s="39"/>
      <c r="E20" s="28">
        <f>E19*12</f>
        <v>887673.34395626793</v>
      </c>
      <c r="F20" s="1"/>
      <c r="G20" s="25"/>
      <c r="H20" s="1"/>
      <c r="I20" s="1"/>
      <c r="J20" s="1"/>
      <c r="K20" s="1"/>
      <c r="L20" s="1"/>
      <c r="O20" s="1"/>
    </row>
    <row r="21" spans="1:15" s="2" customFormat="1" x14ac:dyDescent="0.25">
      <c r="A21" s="1"/>
      <c r="B21" s="10" t="s">
        <v>35</v>
      </c>
      <c r="C21" s="26"/>
      <c r="D21" s="1"/>
      <c r="E21" s="1"/>
      <c r="F21" s="1"/>
      <c r="G21" s="1"/>
      <c r="H21" s="1"/>
      <c r="I21" s="1"/>
      <c r="J21" s="1"/>
      <c r="K21" s="1"/>
      <c r="L21" s="27"/>
      <c r="O21" s="1"/>
    </row>
    <row r="22" spans="1:15" s="2" customFormat="1" x14ac:dyDescent="0.25">
      <c r="A22" s="1"/>
      <c r="B22" s="10"/>
      <c r="C22" s="1"/>
      <c r="D22" s="1"/>
      <c r="E22" s="1"/>
      <c r="F22" s="1"/>
      <c r="G22" s="1"/>
      <c r="H22" s="1"/>
      <c r="I22" s="1"/>
      <c r="J22" s="1"/>
      <c r="K22" s="1"/>
      <c r="L22" s="27"/>
      <c r="O22" s="1"/>
    </row>
    <row r="23" spans="1:15" s="2" customFormat="1" x14ac:dyDescent="0.25">
      <c r="A23" s="1"/>
      <c r="B23" s="1" t="s">
        <v>36</v>
      </c>
      <c r="C23" s="1"/>
      <c r="D23" s="1"/>
      <c r="E23" s="1"/>
      <c r="F23" s="1"/>
      <c r="G23" s="1"/>
      <c r="H23" s="1"/>
      <c r="I23" s="1"/>
      <c r="O23" s="1"/>
    </row>
    <row r="24" spans="1:15" s="2" customFormat="1" x14ac:dyDescent="0.25">
      <c r="A24" s="1"/>
      <c r="B24" s="1" t="s">
        <v>43</v>
      </c>
      <c r="C24" s="1"/>
      <c r="D24" s="1"/>
      <c r="E24" s="1"/>
      <c r="F24" s="1"/>
      <c r="G24" s="1"/>
      <c r="H24" s="1"/>
      <c r="I24" s="1"/>
      <c r="J24" s="1"/>
      <c r="K24" s="1"/>
      <c r="L24" s="1"/>
      <c r="O24" s="1"/>
    </row>
    <row r="25" spans="1:15" s="2" customFormat="1" x14ac:dyDescent="0.25">
      <c r="A25" s="1"/>
      <c r="B25" s="1" t="s">
        <v>44</v>
      </c>
      <c r="C25" s="1"/>
      <c r="D25" s="1"/>
      <c r="E25" s="1"/>
      <c r="F25" s="1"/>
      <c r="G25" s="1"/>
      <c r="H25" s="1"/>
      <c r="I25" s="1"/>
      <c r="J25" s="1"/>
      <c r="K25" s="1"/>
      <c r="L25" s="1"/>
      <c r="O25" s="1"/>
    </row>
    <row r="26" spans="1:15" s="2" customFormat="1" x14ac:dyDescent="0.25">
      <c r="A26" s="1"/>
      <c r="B26" s="1" t="s">
        <v>37</v>
      </c>
      <c r="C26" s="1"/>
      <c r="D26" s="1"/>
      <c r="E26" s="1"/>
      <c r="F26" s="1"/>
      <c r="G26" s="1"/>
      <c r="H26" s="1"/>
      <c r="I26" s="1"/>
      <c r="J26" s="1"/>
      <c r="K26" s="1"/>
      <c r="L26" s="1"/>
      <c r="O26" s="1"/>
    </row>
    <row r="27" spans="1:15" x14ac:dyDescent="0.25">
      <c r="B27" s="1" t="s">
        <v>38</v>
      </c>
    </row>
    <row r="30" spans="1:15" x14ac:dyDescent="0.25">
      <c r="J30" s="2"/>
      <c r="K30" s="2"/>
      <c r="M30" s="1"/>
      <c r="N30" s="1"/>
    </row>
    <row r="31" spans="1:15" x14ac:dyDescent="0.25">
      <c r="A31" s="37" t="s">
        <v>15</v>
      </c>
      <c r="B31" s="37"/>
      <c r="C31" s="37"/>
      <c r="D31" s="37"/>
      <c r="E31" s="37"/>
      <c r="F31" s="37"/>
      <c r="J31" s="2"/>
      <c r="K31" s="2"/>
      <c r="M31" s="1"/>
      <c r="N31" s="1"/>
    </row>
    <row r="32" spans="1:15" x14ac:dyDescent="0.25">
      <c r="A32" s="29">
        <v>1</v>
      </c>
      <c r="B32" s="45" t="s">
        <v>16</v>
      </c>
      <c r="C32" s="46"/>
      <c r="D32" s="46"/>
      <c r="E32" s="47"/>
      <c r="F32" s="33">
        <f>SUM(F33:F37)</f>
        <v>0.31269999999999998</v>
      </c>
      <c r="J32" s="2"/>
      <c r="K32" s="2"/>
      <c r="M32" s="1"/>
      <c r="N32" s="1"/>
    </row>
    <row r="33" spans="1:14" x14ac:dyDescent="0.25">
      <c r="A33" s="30" t="s">
        <v>51</v>
      </c>
      <c r="B33" s="42" t="s">
        <v>17</v>
      </c>
      <c r="C33" s="43"/>
      <c r="D33" s="43"/>
      <c r="E33" s="44"/>
      <c r="F33" s="34">
        <v>8.3299999999999999E-2</v>
      </c>
      <c r="J33" s="2"/>
      <c r="K33" s="2"/>
      <c r="M33" s="1"/>
      <c r="N33" s="1"/>
    </row>
    <row r="34" spans="1:14" x14ac:dyDescent="0.25">
      <c r="A34" s="30" t="s">
        <v>53</v>
      </c>
      <c r="B34" s="42" t="s">
        <v>18</v>
      </c>
      <c r="C34" s="43"/>
      <c r="D34" s="43"/>
      <c r="E34" s="44"/>
      <c r="F34" s="34">
        <v>8.3299999999999999E-2</v>
      </c>
      <c r="J34" s="2"/>
      <c r="K34" s="2"/>
      <c r="M34" s="1"/>
      <c r="N34" s="1"/>
    </row>
    <row r="35" spans="1:14" x14ac:dyDescent="0.25">
      <c r="A35" s="30" t="s">
        <v>54</v>
      </c>
      <c r="B35" s="42" t="s">
        <v>26</v>
      </c>
      <c r="C35" s="43"/>
      <c r="D35" s="43"/>
      <c r="E35" s="44"/>
      <c r="F35" s="34">
        <v>2.7799999999999998E-2</v>
      </c>
      <c r="J35" s="2"/>
      <c r="K35" s="2"/>
      <c r="M35" s="1"/>
      <c r="N35" s="1"/>
    </row>
    <row r="36" spans="1:14" x14ac:dyDescent="0.25">
      <c r="A36" s="30" t="s">
        <v>60</v>
      </c>
      <c r="B36" s="42" t="s">
        <v>27</v>
      </c>
      <c r="C36" s="43"/>
      <c r="D36" s="43"/>
      <c r="E36" s="44"/>
      <c r="F36" s="34">
        <v>8.3299999999999999E-2</v>
      </c>
      <c r="G36" s="27"/>
      <c r="J36" s="2"/>
      <c r="K36" s="2"/>
      <c r="M36" s="1"/>
      <c r="N36" s="1"/>
    </row>
    <row r="37" spans="1:14" x14ac:dyDescent="0.25">
      <c r="A37" s="30" t="s">
        <v>61</v>
      </c>
      <c r="B37" s="42" t="s">
        <v>41</v>
      </c>
      <c r="C37" s="43"/>
      <c r="D37" s="43"/>
      <c r="E37" s="44"/>
      <c r="F37" s="34">
        <v>3.5000000000000003E-2</v>
      </c>
      <c r="J37" s="2"/>
      <c r="K37" s="2"/>
      <c r="M37" s="1"/>
      <c r="N37" s="1"/>
    </row>
    <row r="38" spans="1:14" x14ac:dyDescent="0.25">
      <c r="A38" s="29">
        <v>2</v>
      </c>
      <c r="B38" s="45" t="s">
        <v>15</v>
      </c>
      <c r="C38" s="46"/>
      <c r="D38" s="46"/>
      <c r="E38" s="47"/>
      <c r="F38" s="33">
        <f>SUM(F39:F47)</f>
        <v>0.52840000000000009</v>
      </c>
      <c r="J38" s="2"/>
      <c r="K38" s="2"/>
      <c r="M38" s="1"/>
      <c r="N38" s="1"/>
    </row>
    <row r="39" spans="1:14" x14ac:dyDescent="0.25">
      <c r="A39" s="30" t="s">
        <v>62</v>
      </c>
      <c r="B39" s="42" t="s">
        <v>28</v>
      </c>
      <c r="C39" s="43"/>
      <c r="D39" s="43"/>
      <c r="E39" s="44"/>
      <c r="F39" s="34">
        <v>0.2</v>
      </c>
      <c r="J39" s="2"/>
      <c r="K39" s="2"/>
      <c r="M39" s="1"/>
      <c r="N39" s="1"/>
    </row>
    <row r="40" spans="1:14" x14ac:dyDescent="0.25">
      <c r="A40" s="30" t="s">
        <v>52</v>
      </c>
      <c r="B40" s="42" t="s">
        <v>29</v>
      </c>
      <c r="C40" s="43"/>
      <c r="D40" s="43"/>
      <c r="E40" s="44"/>
      <c r="F40" s="34">
        <v>0.03</v>
      </c>
      <c r="J40" s="2"/>
      <c r="K40" s="2"/>
      <c r="M40" s="1"/>
      <c r="N40" s="1"/>
    </row>
    <row r="41" spans="1:14" x14ac:dyDescent="0.25">
      <c r="A41" s="30" t="s">
        <v>63</v>
      </c>
      <c r="B41" s="42" t="s">
        <v>30</v>
      </c>
      <c r="C41" s="43"/>
      <c r="D41" s="43"/>
      <c r="E41" s="44"/>
      <c r="F41" s="34">
        <v>2.5000000000000001E-2</v>
      </c>
      <c r="J41" s="2"/>
      <c r="K41" s="2"/>
      <c r="M41" s="1"/>
      <c r="N41" s="1"/>
    </row>
    <row r="42" spans="1:14" x14ac:dyDescent="0.25">
      <c r="A42" s="30" t="s">
        <v>64</v>
      </c>
      <c r="B42" s="42" t="s">
        <v>31</v>
      </c>
      <c r="C42" s="43"/>
      <c r="D42" s="43"/>
      <c r="E42" s="44"/>
      <c r="F42" s="34">
        <v>3.3000000000000002E-2</v>
      </c>
      <c r="J42" s="2"/>
      <c r="K42" s="2"/>
      <c r="M42" s="1"/>
      <c r="N42" s="1"/>
    </row>
    <row r="43" spans="1:14" x14ac:dyDescent="0.25">
      <c r="A43" s="30" t="s">
        <v>65</v>
      </c>
      <c r="B43" s="42" t="s">
        <v>19</v>
      </c>
      <c r="C43" s="43"/>
      <c r="D43" s="43"/>
      <c r="E43" s="44"/>
      <c r="F43" s="34">
        <v>0.08</v>
      </c>
      <c r="J43" s="2"/>
      <c r="K43" s="2"/>
      <c r="M43" s="1"/>
      <c r="N43" s="1"/>
    </row>
    <row r="44" spans="1:14" x14ac:dyDescent="0.25">
      <c r="A44" s="30" t="s">
        <v>66</v>
      </c>
      <c r="B44" s="42" t="s">
        <v>20</v>
      </c>
      <c r="C44" s="43"/>
      <c r="D44" s="43"/>
      <c r="E44" s="44"/>
      <c r="F44" s="34">
        <v>4.48E-2</v>
      </c>
      <c r="J44" s="2"/>
      <c r="K44" s="2"/>
      <c r="M44" s="1"/>
      <c r="N44" s="1"/>
    </row>
    <row r="45" spans="1:14" x14ac:dyDescent="0.25">
      <c r="A45" s="30" t="s">
        <v>67</v>
      </c>
      <c r="B45" s="42" t="s">
        <v>32</v>
      </c>
      <c r="C45" s="43"/>
      <c r="D45" s="43"/>
      <c r="E45" s="44"/>
      <c r="F45" s="34">
        <v>0.08</v>
      </c>
      <c r="J45" s="2"/>
      <c r="K45" s="2"/>
      <c r="M45" s="1"/>
      <c r="N45" s="1"/>
    </row>
    <row r="46" spans="1:14" x14ac:dyDescent="0.25">
      <c r="A46" s="30" t="s">
        <v>68</v>
      </c>
      <c r="B46" s="42" t="s">
        <v>42</v>
      </c>
      <c r="C46" s="43"/>
      <c r="D46" s="43"/>
      <c r="E46" s="44"/>
      <c r="F46" s="34">
        <v>5.5999999999999999E-3</v>
      </c>
      <c r="J46" s="2"/>
      <c r="K46" s="2"/>
      <c r="M46" s="1"/>
      <c r="N46" s="1"/>
    </row>
    <row r="47" spans="1:14" x14ac:dyDescent="0.25">
      <c r="A47" s="30" t="s">
        <v>69</v>
      </c>
      <c r="B47" s="42" t="s">
        <v>40</v>
      </c>
      <c r="C47" s="43"/>
      <c r="D47" s="43"/>
      <c r="E47" s="44"/>
      <c r="F47" s="34">
        <v>0.03</v>
      </c>
      <c r="J47" s="2"/>
      <c r="K47" s="2"/>
      <c r="M47" s="1"/>
      <c r="N47" s="1"/>
    </row>
    <row r="48" spans="1:14" x14ac:dyDescent="0.25">
      <c r="A48" s="29">
        <v>3</v>
      </c>
      <c r="B48" s="48" t="s">
        <v>70</v>
      </c>
      <c r="C48" s="49"/>
      <c r="D48" s="49"/>
      <c r="E48" s="50"/>
      <c r="F48" s="35">
        <f>SUM(F32,F38)</f>
        <v>0.84110000000000007</v>
      </c>
      <c r="J48" s="2"/>
      <c r="K48" s="2"/>
      <c r="M48" s="1"/>
      <c r="N48" s="1"/>
    </row>
    <row r="49" spans="10:14" x14ac:dyDescent="0.25">
      <c r="J49" s="2"/>
      <c r="K49" s="2"/>
      <c r="M49" s="1"/>
      <c r="N49" s="1"/>
    </row>
  </sheetData>
  <mergeCells count="35">
    <mergeCell ref="A6:B6"/>
    <mergeCell ref="A7:B7"/>
    <mergeCell ref="B9:D9"/>
    <mergeCell ref="A3:B3"/>
    <mergeCell ref="A4:B4"/>
    <mergeCell ref="A5:B5"/>
    <mergeCell ref="A31:F3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43:E43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4:E44"/>
    <mergeCell ref="B45:E45"/>
    <mergeCell ref="B46:E46"/>
    <mergeCell ref="B47:E47"/>
    <mergeCell ref="B48:E48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opLeftCell="A34" workbookViewId="0">
      <selection activeCell="O48" sqref="A1:O48"/>
    </sheetView>
  </sheetViews>
  <sheetFormatPr defaultColWidth="9.109375" defaultRowHeight="13.8" x14ac:dyDescent="0.25"/>
  <cols>
    <col min="1" max="1" width="4.44140625" style="1" bestFit="1" customWidth="1"/>
    <col min="2" max="2" width="33.44140625" style="1" customWidth="1"/>
    <col min="3" max="3" width="14.5546875" style="1" bestFit="1" customWidth="1"/>
    <col min="4" max="4" width="7" style="1" bestFit="1" customWidth="1"/>
    <col min="5" max="5" width="14.5546875" style="1" bestFit="1" customWidth="1"/>
    <col min="6" max="6" width="10.6640625" style="1" bestFit="1" customWidth="1"/>
    <col min="7" max="11" width="12.33203125" style="1" customWidth="1"/>
    <col min="12" max="12" width="12.6640625" style="1" bestFit="1" customWidth="1"/>
    <col min="13" max="13" width="12.6640625" style="2" bestFit="1" customWidth="1"/>
    <col min="14" max="14" width="11.6640625" style="2" bestFit="1" customWidth="1"/>
    <col min="15" max="15" width="12.6640625" style="1" bestFit="1" customWidth="1"/>
    <col min="16" max="16384" width="9.109375" style="1"/>
  </cols>
  <sheetData>
    <row r="1" spans="1:15" x14ac:dyDescent="0.25">
      <c r="A1" s="1" t="s">
        <v>73</v>
      </c>
    </row>
    <row r="2" spans="1:15" ht="14.4" thickBot="1" x14ac:dyDescent="0.3"/>
    <row r="3" spans="1:15" s="10" customFormat="1" ht="55.2" x14ac:dyDescent="0.25">
      <c r="A3" s="40" t="s">
        <v>0</v>
      </c>
      <c r="B3" s="40"/>
      <c r="C3" s="3" t="s">
        <v>9</v>
      </c>
      <c r="D3" s="3" t="s">
        <v>10</v>
      </c>
      <c r="E3" s="3" t="s">
        <v>11</v>
      </c>
      <c r="F3" s="4" t="s">
        <v>12</v>
      </c>
      <c r="G3" s="5" t="s">
        <v>13</v>
      </c>
      <c r="H3" s="6" t="s">
        <v>22</v>
      </c>
      <c r="I3" s="6" t="s">
        <v>23</v>
      </c>
      <c r="J3" s="6" t="s">
        <v>24</v>
      </c>
      <c r="K3" s="7" t="s">
        <v>25</v>
      </c>
      <c r="L3" s="8" t="s">
        <v>45</v>
      </c>
      <c r="M3" s="3" t="s">
        <v>46</v>
      </c>
      <c r="N3" s="9" t="s">
        <v>47</v>
      </c>
      <c r="O3" s="31" t="s">
        <v>14</v>
      </c>
    </row>
    <row r="4" spans="1:15" x14ac:dyDescent="0.25">
      <c r="A4" s="41"/>
      <c r="B4" s="41"/>
      <c r="C4" s="11"/>
      <c r="D4" s="11"/>
      <c r="E4" s="11"/>
      <c r="F4" s="12"/>
      <c r="G4" s="13"/>
      <c r="H4" s="11"/>
      <c r="I4" s="11"/>
      <c r="J4" s="11"/>
      <c r="K4" s="14"/>
      <c r="L4" s="15"/>
      <c r="M4" s="35">
        <f>F48</f>
        <v>0.84110000000000007</v>
      </c>
      <c r="N4" s="32">
        <v>240</v>
      </c>
      <c r="O4" s="32"/>
    </row>
    <row r="5" spans="1:15" x14ac:dyDescent="0.25">
      <c r="A5" s="38" t="s">
        <v>3</v>
      </c>
      <c r="B5" s="38"/>
      <c r="C5" s="11">
        <v>220</v>
      </c>
      <c r="D5" s="11">
        <v>3</v>
      </c>
      <c r="E5" s="16">
        <v>3102.9</v>
      </c>
      <c r="F5" s="17">
        <f>ROUND(E5*20%,2)</f>
        <v>620.58000000000004</v>
      </c>
      <c r="G5" s="13">
        <f t="shared" ref="G5:G6" si="0">ROUND(((E5+F5)/C5)*20%+(E5+F5)/C5,2)</f>
        <v>20.309999999999999</v>
      </c>
      <c r="H5" s="18">
        <f t="shared" ref="H5:H6" si="1">((E5+F5)/C5)*1.5</f>
        <v>25.387363636363634</v>
      </c>
      <c r="I5" s="18">
        <f t="shared" ref="I5:I6" si="2">((E5+F5)/C5)*2</f>
        <v>33.849818181818179</v>
      </c>
      <c r="J5" s="18">
        <f t="shared" ref="J5:K6" si="3">H5+H5*20%</f>
        <v>30.464836363636362</v>
      </c>
      <c r="K5" s="19">
        <f t="shared" si="3"/>
        <v>40.619781818181814</v>
      </c>
      <c r="L5" s="20">
        <f t="shared" ref="L5:L6" si="4">D5*SUM(E5:F5)</f>
        <v>11170.44</v>
      </c>
      <c r="M5" s="16">
        <f t="shared" ref="M5:M6" si="5">L5*$M$4</f>
        <v>9395.4570840000015</v>
      </c>
      <c r="N5" s="16">
        <f t="shared" ref="N5:N6" si="6">$N$4*D5</f>
        <v>720</v>
      </c>
      <c r="O5" s="32">
        <f t="shared" ref="O5:O6" si="7">SUM(L5:N5)</f>
        <v>21285.897084000004</v>
      </c>
    </row>
    <row r="6" spans="1:15" ht="15" customHeight="1" x14ac:dyDescent="0.25">
      <c r="A6" s="38" t="s">
        <v>4</v>
      </c>
      <c r="B6" s="38"/>
      <c r="C6" s="11">
        <v>150</v>
      </c>
      <c r="D6" s="11">
        <v>1</v>
      </c>
      <c r="E6" s="16">
        <v>1229.24</v>
      </c>
      <c r="F6" s="17"/>
      <c r="G6" s="13">
        <f t="shared" si="0"/>
        <v>9.83</v>
      </c>
      <c r="H6" s="18">
        <f t="shared" si="1"/>
        <v>12.292400000000001</v>
      </c>
      <c r="I6" s="18">
        <f t="shared" si="2"/>
        <v>16.389866666666666</v>
      </c>
      <c r="J6" s="18">
        <f t="shared" si="3"/>
        <v>14.75088</v>
      </c>
      <c r="K6" s="19">
        <f t="shared" si="3"/>
        <v>19.667839999999998</v>
      </c>
      <c r="L6" s="20">
        <f t="shared" si="4"/>
        <v>1229.24</v>
      </c>
      <c r="M6" s="16">
        <f t="shared" si="5"/>
        <v>1033.9137640000001</v>
      </c>
      <c r="N6" s="16">
        <f t="shared" si="6"/>
        <v>240</v>
      </c>
      <c r="O6" s="32">
        <f t="shared" si="7"/>
        <v>2503.1537640000001</v>
      </c>
    </row>
    <row r="7" spans="1:15" ht="14.4" thickBot="1" x14ac:dyDescent="0.3">
      <c r="A7" s="38" t="s">
        <v>14</v>
      </c>
      <c r="B7" s="38"/>
      <c r="C7" s="11"/>
      <c r="D7" s="11">
        <f>SUM(D5:D6)</f>
        <v>4</v>
      </c>
      <c r="E7" s="21"/>
      <c r="F7" s="12"/>
      <c r="G7" s="22"/>
      <c r="H7" s="23"/>
      <c r="I7" s="23"/>
      <c r="J7" s="23"/>
      <c r="K7" s="24"/>
      <c r="L7" s="36">
        <f>SUM(L5:L6)</f>
        <v>12399.68</v>
      </c>
      <c r="M7" s="32">
        <f>SUM(M5:M6)</f>
        <v>10429.370848000002</v>
      </c>
      <c r="N7" s="32">
        <f>SUM(N5:N6)</f>
        <v>960</v>
      </c>
      <c r="O7" s="32">
        <f>SUM(O5:O6)</f>
        <v>23789.050848000003</v>
      </c>
    </row>
    <row r="8" spans="1:15" x14ac:dyDescent="0.25">
      <c r="B8" s="10"/>
      <c r="J8" s="2"/>
      <c r="K8" s="2"/>
      <c r="L8" s="2"/>
    </row>
    <row r="9" spans="1:15" x14ac:dyDescent="0.25">
      <c r="A9" s="29">
        <v>1</v>
      </c>
      <c r="B9" s="39" t="s">
        <v>59</v>
      </c>
      <c r="C9" s="39"/>
      <c r="D9" s="39"/>
      <c r="E9" s="28">
        <f>SUM(E10:E12)</f>
        <v>23789.050848000003</v>
      </c>
      <c r="J9" s="2"/>
      <c r="K9" s="2"/>
      <c r="L9" s="2"/>
    </row>
    <row r="10" spans="1:15" x14ac:dyDescent="0.25">
      <c r="A10" s="30" t="s">
        <v>51</v>
      </c>
      <c r="B10" s="38" t="s">
        <v>48</v>
      </c>
      <c r="C10" s="38"/>
      <c r="D10" s="38"/>
      <c r="E10" s="21">
        <f>L7</f>
        <v>12399.68</v>
      </c>
    </row>
    <row r="11" spans="1:15" s="2" customFormat="1" x14ac:dyDescent="0.25">
      <c r="A11" s="30" t="s">
        <v>53</v>
      </c>
      <c r="B11" s="38" t="s">
        <v>49</v>
      </c>
      <c r="C11" s="38"/>
      <c r="D11" s="38"/>
      <c r="E11" s="21">
        <f>M7</f>
        <v>10429.370848000002</v>
      </c>
      <c r="F11" s="1"/>
      <c r="G11" s="1"/>
      <c r="H11" s="1"/>
      <c r="I11" s="1"/>
      <c r="J11" s="1"/>
      <c r="K11" s="1"/>
      <c r="L11" s="1"/>
      <c r="O11" s="1"/>
    </row>
    <row r="12" spans="1:15" s="2" customFormat="1" x14ac:dyDescent="0.25">
      <c r="A12" s="30" t="s">
        <v>54</v>
      </c>
      <c r="B12" s="38" t="s">
        <v>50</v>
      </c>
      <c r="C12" s="38"/>
      <c r="D12" s="38"/>
      <c r="E12" s="21">
        <f>N7</f>
        <v>960</v>
      </c>
      <c r="F12" s="1"/>
      <c r="G12" s="1"/>
      <c r="H12" s="1"/>
      <c r="I12" s="1"/>
      <c r="J12" s="1"/>
      <c r="K12" s="1"/>
      <c r="L12" s="1"/>
      <c r="O12" s="1"/>
    </row>
    <row r="13" spans="1:15" s="2" customFormat="1" x14ac:dyDescent="0.25">
      <c r="A13" s="30">
        <v>2</v>
      </c>
      <c r="B13" s="38" t="s">
        <v>21</v>
      </c>
      <c r="C13" s="38"/>
      <c r="D13" s="38"/>
      <c r="E13" s="21">
        <f>E10*10%</f>
        <v>1239.9680000000001</v>
      </c>
      <c r="F13" s="1"/>
      <c r="G13" s="1"/>
      <c r="H13" s="1"/>
      <c r="I13" s="1"/>
      <c r="J13" s="1"/>
      <c r="K13" s="1"/>
      <c r="L13" s="1"/>
      <c r="O13" s="1"/>
    </row>
    <row r="14" spans="1:15" s="2" customFormat="1" x14ac:dyDescent="0.25">
      <c r="A14" s="29">
        <v>3</v>
      </c>
      <c r="B14" s="39" t="s">
        <v>55</v>
      </c>
      <c r="C14" s="39"/>
      <c r="D14" s="39"/>
      <c r="E14" s="28">
        <f>E9+E13</f>
        <v>25029.018848000003</v>
      </c>
      <c r="F14" s="1"/>
      <c r="G14" s="1"/>
      <c r="H14" s="1"/>
      <c r="I14" s="1"/>
      <c r="J14" s="1"/>
      <c r="K14" s="1"/>
      <c r="L14" s="1"/>
      <c r="O14" s="1"/>
    </row>
    <row r="15" spans="1:15" s="2" customFormat="1" x14ac:dyDescent="0.25">
      <c r="A15" s="30">
        <v>4</v>
      </c>
      <c r="B15" s="38" t="s">
        <v>39</v>
      </c>
      <c r="C15" s="38"/>
      <c r="D15" s="38"/>
      <c r="E15" s="21">
        <f>E14*10%</f>
        <v>2502.9018848000005</v>
      </c>
      <c r="F15" s="1"/>
      <c r="G15" s="1"/>
      <c r="H15" s="1"/>
      <c r="I15" s="1"/>
      <c r="J15" s="1"/>
      <c r="K15" s="1"/>
      <c r="L15" s="1"/>
      <c r="O15" s="1"/>
    </row>
    <row r="16" spans="1:15" s="2" customFormat="1" x14ac:dyDescent="0.25">
      <c r="A16" s="30">
        <v>5</v>
      </c>
      <c r="B16" s="38" t="s">
        <v>33</v>
      </c>
      <c r="C16" s="38"/>
      <c r="D16" s="38"/>
      <c r="E16" s="21">
        <f>E14*6%</f>
        <v>1501.7411308800001</v>
      </c>
      <c r="F16" s="1"/>
      <c r="G16" s="1"/>
      <c r="H16" s="1"/>
      <c r="I16" s="1"/>
      <c r="J16" s="1"/>
      <c r="K16" s="1"/>
      <c r="L16" s="1"/>
      <c r="O16" s="1"/>
    </row>
    <row r="17" spans="1:15" s="2" customFormat="1" x14ac:dyDescent="0.25">
      <c r="A17" s="29">
        <v>6</v>
      </c>
      <c r="B17" s="39" t="s">
        <v>56</v>
      </c>
      <c r="C17" s="39"/>
      <c r="D17" s="39"/>
      <c r="E17" s="28">
        <f>SUM(E14:E16)</f>
        <v>29033.661863680005</v>
      </c>
      <c r="F17" s="1"/>
      <c r="G17" s="1"/>
      <c r="H17" s="1"/>
      <c r="I17" s="1"/>
      <c r="J17" s="1"/>
      <c r="K17" s="1"/>
      <c r="L17" s="1"/>
      <c r="O17" s="1"/>
    </row>
    <row r="18" spans="1:15" s="2" customFormat="1" x14ac:dyDescent="0.25">
      <c r="A18" s="30">
        <v>7</v>
      </c>
      <c r="B18" s="38" t="s">
        <v>34</v>
      </c>
      <c r="C18" s="38"/>
      <c r="D18" s="38"/>
      <c r="E18" s="21">
        <f>E17*6.65%</f>
        <v>1930.7385139347205</v>
      </c>
      <c r="F18" s="1"/>
      <c r="G18" s="1"/>
      <c r="H18" s="1"/>
      <c r="I18" s="1"/>
      <c r="J18" s="1"/>
      <c r="K18" s="1"/>
      <c r="L18" s="1"/>
      <c r="O18" s="1"/>
    </row>
    <row r="19" spans="1:15" s="2" customFormat="1" x14ac:dyDescent="0.25">
      <c r="A19" s="29">
        <v>8</v>
      </c>
      <c r="B19" s="39" t="s">
        <v>57</v>
      </c>
      <c r="C19" s="39"/>
      <c r="D19" s="39"/>
      <c r="E19" s="28">
        <f>E17+E18</f>
        <v>30964.400377614726</v>
      </c>
      <c r="F19" s="1"/>
      <c r="G19" s="1"/>
      <c r="H19" s="1"/>
      <c r="I19" s="1"/>
      <c r="J19" s="1"/>
      <c r="K19" s="1"/>
      <c r="L19" s="1"/>
      <c r="O19" s="1"/>
    </row>
    <row r="20" spans="1:15" s="2" customFormat="1" x14ac:dyDescent="0.25">
      <c r="A20" s="29">
        <v>9</v>
      </c>
      <c r="B20" s="39" t="s">
        <v>58</v>
      </c>
      <c r="C20" s="39"/>
      <c r="D20" s="39"/>
      <c r="E20" s="28">
        <f>E19*12</f>
        <v>371572.80453137669</v>
      </c>
      <c r="F20" s="1"/>
      <c r="G20" s="25"/>
      <c r="H20" s="1"/>
      <c r="I20" s="1"/>
      <c r="J20" s="1"/>
      <c r="K20" s="1"/>
      <c r="L20" s="1"/>
      <c r="O20" s="1"/>
    </row>
    <row r="21" spans="1:15" s="2" customFormat="1" x14ac:dyDescent="0.25">
      <c r="A21" s="1"/>
      <c r="B21" s="10" t="s">
        <v>35</v>
      </c>
      <c r="C21" s="26"/>
      <c r="D21" s="1"/>
      <c r="E21" s="1"/>
      <c r="F21" s="1"/>
      <c r="G21" s="1"/>
      <c r="H21" s="1"/>
      <c r="I21" s="1"/>
      <c r="J21" s="1"/>
      <c r="K21" s="1"/>
      <c r="L21" s="27"/>
      <c r="O21" s="1"/>
    </row>
    <row r="22" spans="1:15" s="2" customFormat="1" x14ac:dyDescent="0.25">
      <c r="A22" s="1"/>
      <c r="B22" s="10"/>
      <c r="C22" s="1"/>
      <c r="D22" s="1"/>
      <c r="E22" s="1"/>
      <c r="F22" s="1"/>
      <c r="G22" s="1"/>
      <c r="H22" s="1"/>
      <c r="I22" s="1"/>
      <c r="J22" s="1"/>
      <c r="K22" s="1"/>
      <c r="L22" s="27"/>
      <c r="O22" s="1"/>
    </row>
    <row r="23" spans="1:15" s="2" customFormat="1" x14ac:dyDescent="0.25">
      <c r="A23" s="1"/>
      <c r="B23" s="1" t="s">
        <v>36</v>
      </c>
      <c r="C23" s="1"/>
      <c r="D23" s="1"/>
      <c r="E23" s="1"/>
      <c r="F23" s="1"/>
      <c r="G23" s="1"/>
      <c r="H23" s="1"/>
      <c r="I23" s="1"/>
      <c r="O23" s="1"/>
    </row>
    <row r="24" spans="1:15" s="2" customFormat="1" x14ac:dyDescent="0.25">
      <c r="A24" s="1"/>
      <c r="B24" s="1" t="s">
        <v>43</v>
      </c>
      <c r="C24" s="1"/>
      <c r="D24" s="1"/>
      <c r="E24" s="1"/>
      <c r="F24" s="1"/>
      <c r="G24" s="1"/>
      <c r="H24" s="1"/>
      <c r="I24" s="1"/>
      <c r="J24" s="1"/>
      <c r="K24" s="1"/>
      <c r="L24" s="1"/>
      <c r="O24" s="1"/>
    </row>
    <row r="25" spans="1:15" s="2" customFormat="1" x14ac:dyDescent="0.25">
      <c r="A25" s="1"/>
      <c r="B25" s="1" t="s">
        <v>44</v>
      </c>
      <c r="C25" s="1"/>
      <c r="D25" s="1"/>
      <c r="E25" s="1"/>
      <c r="F25" s="1"/>
      <c r="G25" s="1"/>
      <c r="H25" s="1"/>
      <c r="I25" s="1"/>
      <c r="J25" s="1"/>
      <c r="K25" s="1"/>
      <c r="L25" s="1"/>
      <c r="O25" s="1"/>
    </row>
    <row r="26" spans="1:15" s="2" customFormat="1" x14ac:dyDescent="0.25">
      <c r="A26" s="1"/>
      <c r="B26" s="1" t="s">
        <v>37</v>
      </c>
      <c r="C26" s="1"/>
      <c r="D26" s="1"/>
      <c r="E26" s="1"/>
      <c r="F26" s="1"/>
      <c r="G26" s="1"/>
      <c r="H26" s="1"/>
      <c r="I26" s="1"/>
      <c r="J26" s="1"/>
      <c r="K26" s="1"/>
      <c r="L26" s="1"/>
      <c r="O26" s="1"/>
    </row>
    <row r="27" spans="1:15" x14ac:dyDescent="0.25">
      <c r="B27" s="1" t="s">
        <v>38</v>
      </c>
    </row>
    <row r="30" spans="1:15" x14ac:dyDescent="0.25">
      <c r="J30" s="2"/>
      <c r="K30" s="2"/>
      <c r="M30" s="1"/>
      <c r="N30" s="1"/>
    </row>
    <row r="31" spans="1:15" x14ac:dyDescent="0.25">
      <c r="A31" s="37" t="s">
        <v>15</v>
      </c>
      <c r="B31" s="37"/>
      <c r="C31" s="37"/>
      <c r="D31" s="37"/>
      <c r="E31" s="37"/>
      <c r="F31" s="37"/>
      <c r="J31" s="2"/>
      <c r="K31" s="2"/>
      <c r="M31" s="1"/>
      <c r="N31" s="1"/>
    </row>
    <row r="32" spans="1:15" x14ac:dyDescent="0.25">
      <c r="A32" s="29">
        <v>1</v>
      </c>
      <c r="B32" s="45" t="s">
        <v>16</v>
      </c>
      <c r="C32" s="46"/>
      <c r="D32" s="46"/>
      <c r="E32" s="47"/>
      <c r="F32" s="33">
        <f>SUM(F33:F37)</f>
        <v>0.31269999999999998</v>
      </c>
      <c r="J32" s="2"/>
      <c r="K32" s="2"/>
      <c r="M32" s="1"/>
      <c r="N32" s="1"/>
    </row>
    <row r="33" spans="1:14" x14ac:dyDescent="0.25">
      <c r="A33" s="30" t="s">
        <v>51</v>
      </c>
      <c r="B33" s="42" t="s">
        <v>17</v>
      </c>
      <c r="C33" s="43"/>
      <c r="D33" s="43"/>
      <c r="E33" s="44"/>
      <c r="F33" s="34">
        <v>8.3299999999999999E-2</v>
      </c>
      <c r="J33" s="2"/>
      <c r="K33" s="2"/>
      <c r="M33" s="1"/>
      <c r="N33" s="1"/>
    </row>
    <row r="34" spans="1:14" x14ac:dyDescent="0.25">
      <c r="A34" s="30" t="s">
        <v>53</v>
      </c>
      <c r="B34" s="42" t="s">
        <v>18</v>
      </c>
      <c r="C34" s="43"/>
      <c r="D34" s="43"/>
      <c r="E34" s="44"/>
      <c r="F34" s="34">
        <v>8.3299999999999999E-2</v>
      </c>
      <c r="J34" s="2"/>
      <c r="K34" s="2"/>
      <c r="M34" s="1"/>
      <c r="N34" s="1"/>
    </row>
    <row r="35" spans="1:14" x14ac:dyDescent="0.25">
      <c r="A35" s="30" t="s">
        <v>54</v>
      </c>
      <c r="B35" s="42" t="s">
        <v>26</v>
      </c>
      <c r="C35" s="43"/>
      <c r="D35" s="43"/>
      <c r="E35" s="44"/>
      <c r="F35" s="34">
        <v>2.7799999999999998E-2</v>
      </c>
      <c r="J35" s="2"/>
      <c r="K35" s="2"/>
      <c r="M35" s="1"/>
      <c r="N35" s="1"/>
    </row>
    <row r="36" spans="1:14" x14ac:dyDescent="0.25">
      <c r="A36" s="30" t="s">
        <v>60</v>
      </c>
      <c r="B36" s="42" t="s">
        <v>27</v>
      </c>
      <c r="C36" s="43"/>
      <c r="D36" s="43"/>
      <c r="E36" s="44"/>
      <c r="F36" s="34">
        <v>8.3299999999999999E-2</v>
      </c>
      <c r="G36" s="27"/>
      <c r="J36" s="2"/>
      <c r="K36" s="2"/>
      <c r="M36" s="1"/>
      <c r="N36" s="1"/>
    </row>
    <row r="37" spans="1:14" x14ac:dyDescent="0.25">
      <c r="A37" s="30" t="s">
        <v>61</v>
      </c>
      <c r="B37" s="42" t="s">
        <v>41</v>
      </c>
      <c r="C37" s="43"/>
      <c r="D37" s="43"/>
      <c r="E37" s="44"/>
      <c r="F37" s="34">
        <v>3.5000000000000003E-2</v>
      </c>
      <c r="J37" s="2"/>
      <c r="K37" s="2"/>
      <c r="M37" s="1"/>
      <c r="N37" s="1"/>
    </row>
    <row r="38" spans="1:14" x14ac:dyDescent="0.25">
      <c r="A38" s="29">
        <v>2</v>
      </c>
      <c r="B38" s="45" t="s">
        <v>15</v>
      </c>
      <c r="C38" s="46"/>
      <c r="D38" s="46"/>
      <c r="E38" s="47"/>
      <c r="F38" s="33">
        <f>SUM(F39:F47)</f>
        <v>0.52840000000000009</v>
      </c>
      <c r="J38" s="2"/>
      <c r="K38" s="2"/>
      <c r="M38" s="1"/>
      <c r="N38" s="1"/>
    </row>
    <row r="39" spans="1:14" x14ac:dyDescent="0.25">
      <c r="A39" s="30" t="s">
        <v>62</v>
      </c>
      <c r="B39" s="42" t="s">
        <v>28</v>
      </c>
      <c r="C39" s="43"/>
      <c r="D39" s="43"/>
      <c r="E39" s="44"/>
      <c r="F39" s="34">
        <v>0.2</v>
      </c>
      <c r="J39" s="2"/>
      <c r="K39" s="2"/>
      <c r="M39" s="1"/>
      <c r="N39" s="1"/>
    </row>
    <row r="40" spans="1:14" x14ac:dyDescent="0.25">
      <c r="A40" s="30" t="s">
        <v>52</v>
      </c>
      <c r="B40" s="42" t="s">
        <v>29</v>
      </c>
      <c r="C40" s="43"/>
      <c r="D40" s="43"/>
      <c r="E40" s="44"/>
      <c r="F40" s="34">
        <v>0.03</v>
      </c>
      <c r="J40" s="2"/>
      <c r="K40" s="2"/>
      <c r="M40" s="1"/>
      <c r="N40" s="1"/>
    </row>
    <row r="41" spans="1:14" x14ac:dyDescent="0.25">
      <c r="A41" s="30" t="s">
        <v>63</v>
      </c>
      <c r="B41" s="42" t="s">
        <v>30</v>
      </c>
      <c r="C41" s="43"/>
      <c r="D41" s="43"/>
      <c r="E41" s="44"/>
      <c r="F41" s="34">
        <v>2.5000000000000001E-2</v>
      </c>
      <c r="J41" s="2"/>
      <c r="K41" s="2"/>
      <c r="M41" s="1"/>
      <c r="N41" s="1"/>
    </row>
    <row r="42" spans="1:14" x14ac:dyDescent="0.25">
      <c r="A42" s="30" t="s">
        <v>64</v>
      </c>
      <c r="B42" s="42" t="s">
        <v>31</v>
      </c>
      <c r="C42" s="43"/>
      <c r="D42" s="43"/>
      <c r="E42" s="44"/>
      <c r="F42" s="34">
        <v>3.3000000000000002E-2</v>
      </c>
      <c r="J42" s="2"/>
      <c r="K42" s="2"/>
      <c r="M42" s="1"/>
      <c r="N42" s="1"/>
    </row>
    <row r="43" spans="1:14" x14ac:dyDescent="0.25">
      <c r="A43" s="30" t="s">
        <v>65</v>
      </c>
      <c r="B43" s="42" t="s">
        <v>19</v>
      </c>
      <c r="C43" s="43"/>
      <c r="D43" s="43"/>
      <c r="E43" s="44"/>
      <c r="F43" s="34">
        <v>0.08</v>
      </c>
      <c r="J43" s="2"/>
      <c r="K43" s="2"/>
      <c r="M43" s="1"/>
      <c r="N43" s="1"/>
    </row>
    <row r="44" spans="1:14" x14ac:dyDescent="0.25">
      <c r="A44" s="30" t="s">
        <v>66</v>
      </c>
      <c r="B44" s="42" t="s">
        <v>20</v>
      </c>
      <c r="C44" s="43"/>
      <c r="D44" s="43"/>
      <c r="E44" s="44"/>
      <c r="F44" s="34">
        <v>4.48E-2</v>
      </c>
      <c r="J44" s="2"/>
      <c r="K44" s="2"/>
      <c r="M44" s="1"/>
      <c r="N44" s="1"/>
    </row>
    <row r="45" spans="1:14" x14ac:dyDescent="0.25">
      <c r="A45" s="30" t="s">
        <v>67</v>
      </c>
      <c r="B45" s="42" t="s">
        <v>32</v>
      </c>
      <c r="C45" s="43"/>
      <c r="D45" s="43"/>
      <c r="E45" s="44"/>
      <c r="F45" s="34">
        <v>0.08</v>
      </c>
      <c r="J45" s="2"/>
      <c r="K45" s="2"/>
      <c r="M45" s="1"/>
      <c r="N45" s="1"/>
    </row>
    <row r="46" spans="1:14" x14ac:dyDescent="0.25">
      <c r="A46" s="30" t="s">
        <v>68</v>
      </c>
      <c r="B46" s="42" t="s">
        <v>42</v>
      </c>
      <c r="C46" s="43"/>
      <c r="D46" s="43"/>
      <c r="E46" s="44"/>
      <c r="F46" s="34">
        <v>5.5999999999999999E-3</v>
      </c>
      <c r="J46" s="2"/>
      <c r="K46" s="2"/>
      <c r="M46" s="1"/>
      <c r="N46" s="1"/>
    </row>
    <row r="47" spans="1:14" x14ac:dyDescent="0.25">
      <c r="A47" s="30" t="s">
        <v>69</v>
      </c>
      <c r="B47" s="42" t="s">
        <v>40</v>
      </c>
      <c r="C47" s="43"/>
      <c r="D47" s="43"/>
      <c r="E47" s="44"/>
      <c r="F47" s="34">
        <v>0.03</v>
      </c>
      <c r="J47" s="2"/>
      <c r="K47" s="2"/>
      <c r="M47" s="1"/>
      <c r="N47" s="1"/>
    </row>
    <row r="48" spans="1:14" x14ac:dyDescent="0.25">
      <c r="A48" s="29">
        <v>3</v>
      </c>
      <c r="B48" s="48" t="s">
        <v>70</v>
      </c>
      <c r="C48" s="49"/>
      <c r="D48" s="49"/>
      <c r="E48" s="50"/>
      <c r="F48" s="35">
        <f>SUM(F32,F38)</f>
        <v>0.84110000000000007</v>
      </c>
      <c r="J48" s="2"/>
      <c r="K48" s="2"/>
      <c r="M48" s="1"/>
      <c r="N48" s="1"/>
    </row>
    <row r="49" spans="10:14" x14ac:dyDescent="0.25">
      <c r="J49" s="2"/>
      <c r="K49" s="2"/>
      <c r="M49" s="1"/>
      <c r="N49" s="1"/>
    </row>
  </sheetData>
  <mergeCells count="35">
    <mergeCell ref="A7:B7"/>
    <mergeCell ref="B9:D9"/>
    <mergeCell ref="A3:B3"/>
    <mergeCell ref="A4:B4"/>
    <mergeCell ref="A5:B5"/>
    <mergeCell ref="A6:B6"/>
    <mergeCell ref="A31:F3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43:E43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4:E44"/>
    <mergeCell ref="B45:E45"/>
    <mergeCell ref="B46:E46"/>
    <mergeCell ref="B47:E47"/>
    <mergeCell ref="B48:E48"/>
  </mergeCells>
  <pageMargins left="0.51181102362204722" right="0.51181102362204722" top="0.78740157480314965" bottom="0.78740157480314965" header="0.31496062992125984" footer="0.31496062992125984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opLeftCell="A33" workbookViewId="0">
      <selection activeCell="O47" sqref="A1:O47"/>
    </sheetView>
  </sheetViews>
  <sheetFormatPr defaultColWidth="9.109375" defaultRowHeight="13.8" x14ac:dyDescent="0.25"/>
  <cols>
    <col min="1" max="1" width="4.44140625" style="1" bestFit="1" customWidth="1"/>
    <col min="2" max="2" width="33.44140625" style="1" customWidth="1"/>
    <col min="3" max="3" width="14.5546875" style="1" bestFit="1" customWidth="1"/>
    <col min="4" max="4" width="7" style="1" bestFit="1" customWidth="1"/>
    <col min="5" max="5" width="14.5546875" style="1" bestFit="1" customWidth="1"/>
    <col min="6" max="6" width="10.6640625" style="1" bestFit="1" customWidth="1"/>
    <col min="7" max="11" width="12.33203125" style="1" customWidth="1"/>
    <col min="12" max="12" width="12.6640625" style="1" bestFit="1" customWidth="1"/>
    <col min="13" max="13" width="12.6640625" style="2" bestFit="1" customWidth="1"/>
    <col min="14" max="14" width="11.6640625" style="2" bestFit="1" customWidth="1"/>
    <col min="15" max="15" width="12.6640625" style="1" bestFit="1" customWidth="1"/>
    <col min="16" max="16384" width="9.109375" style="1"/>
  </cols>
  <sheetData>
    <row r="1" spans="1:15" x14ac:dyDescent="0.25">
      <c r="A1" s="1" t="s">
        <v>74</v>
      </c>
    </row>
    <row r="2" spans="1:15" ht="14.4" thickBot="1" x14ac:dyDescent="0.3"/>
    <row r="3" spans="1:15" s="10" customFormat="1" ht="55.2" x14ac:dyDescent="0.25">
      <c r="A3" s="40" t="s">
        <v>0</v>
      </c>
      <c r="B3" s="40"/>
      <c r="C3" s="3" t="s">
        <v>9</v>
      </c>
      <c r="D3" s="3" t="s">
        <v>10</v>
      </c>
      <c r="E3" s="3" t="s">
        <v>11</v>
      </c>
      <c r="F3" s="4" t="s">
        <v>12</v>
      </c>
      <c r="G3" s="5" t="s">
        <v>13</v>
      </c>
      <c r="H3" s="6" t="s">
        <v>22</v>
      </c>
      <c r="I3" s="6" t="s">
        <v>23</v>
      </c>
      <c r="J3" s="6" t="s">
        <v>24</v>
      </c>
      <c r="K3" s="7" t="s">
        <v>25</v>
      </c>
      <c r="L3" s="8" t="s">
        <v>45</v>
      </c>
      <c r="M3" s="3" t="s">
        <v>46</v>
      </c>
      <c r="N3" s="9" t="s">
        <v>47</v>
      </c>
      <c r="O3" s="31" t="s">
        <v>14</v>
      </c>
    </row>
    <row r="4" spans="1:15" x14ac:dyDescent="0.25">
      <c r="A4" s="41"/>
      <c r="B4" s="41"/>
      <c r="C4" s="11"/>
      <c r="D4" s="11"/>
      <c r="E4" s="11"/>
      <c r="F4" s="12"/>
      <c r="G4" s="13"/>
      <c r="H4" s="11"/>
      <c r="I4" s="11"/>
      <c r="J4" s="11"/>
      <c r="K4" s="14"/>
      <c r="L4" s="15"/>
      <c r="M4" s="35">
        <f>F47</f>
        <v>0.84110000000000007</v>
      </c>
      <c r="N4" s="32">
        <v>240</v>
      </c>
      <c r="O4" s="32"/>
    </row>
    <row r="5" spans="1:15" x14ac:dyDescent="0.25">
      <c r="A5" s="38" t="s">
        <v>6</v>
      </c>
      <c r="B5" s="38"/>
      <c r="C5" s="11">
        <v>200</v>
      </c>
      <c r="D5" s="11">
        <v>21</v>
      </c>
      <c r="E5" s="16">
        <v>1887.88</v>
      </c>
      <c r="F5" s="17">
        <f>ROUND(1581.27*40%,2)</f>
        <v>632.51</v>
      </c>
      <c r="G5" s="13">
        <f t="shared" ref="G5" si="0">ROUND(((E5+F5)/C5)*20%+(E5+F5)/C5,2)</f>
        <v>15.12</v>
      </c>
      <c r="H5" s="18">
        <f t="shared" ref="H5" si="1">((E5+F5)/C5)*1.5</f>
        <v>18.902925000000003</v>
      </c>
      <c r="I5" s="18">
        <f t="shared" ref="I5" si="2">((E5+F5)/C5)*2</f>
        <v>25.203900000000004</v>
      </c>
      <c r="J5" s="18">
        <f t="shared" ref="J5:K5" si="3">H5+H5*20%</f>
        <v>22.683510000000005</v>
      </c>
      <c r="K5" s="19">
        <f t="shared" si="3"/>
        <v>30.244680000000006</v>
      </c>
      <c r="L5" s="20">
        <f t="shared" ref="L5" si="4">D5*SUM(E5:F5)</f>
        <v>52928.19000000001</v>
      </c>
      <c r="M5" s="16">
        <f t="shared" ref="M5" si="5">L5*$M$4</f>
        <v>44517.900609000011</v>
      </c>
      <c r="N5" s="16">
        <f t="shared" ref="N5" si="6">$N$4*D5</f>
        <v>5040</v>
      </c>
      <c r="O5" s="32">
        <f t="shared" ref="O5" si="7">SUM(L5:N5)</f>
        <v>102486.09060900002</v>
      </c>
    </row>
    <row r="6" spans="1:15" ht="14.4" thickBot="1" x14ac:dyDescent="0.3">
      <c r="A6" s="38" t="s">
        <v>14</v>
      </c>
      <c r="B6" s="38"/>
      <c r="C6" s="11"/>
      <c r="D6" s="11">
        <f>SUM(D5:D5)</f>
        <v>21</v>
      </c>
      <c r="E6" s="21"/>
      <c r="F6" s="12"/>
      <c r="G6" s="22"/>
      <c r="H6" s="23"/>
      <c r="I6" s="23"/>
      <c r="J6" s="23"/>
      <c r="K6" s="24"/>
      <c r="L6" s="36">
        <f>SUM(L5:L5)</f>
        <v>52928.19000000001</v>
      </c>
      <c r="M6" s="32">
        <f>SUM(M5:M5)</f>
        <v>44517.900609000011</v>
      </c>
      <c r="N6" s="32">
        <f>SUM(N5:N5)</f>
        <v>5040</v>
      </c>
      <c r="O6" s="32">
        <f>SUM(O5:O5)</f>
        <v>102486.09060900002</v>
      </c>
    </row>
    <row r="7" spans="1:15" x14ac:dyDescent="0.25">
      <c r="B7" s="10"/>
      <c r="J7" s="2"/>
      <c r="K7" s="2"/>
      <c r="L7" s="2"/>
    </row>
    <row r="8" spans="1:15" x14ac:dyDescent="0.25">
      <c r="A8" s="29">
        <v>1</v>
      </c>
      <c r="B8" s="39" t="s">
        <v>59</v>
      </c>
      <c r="C8" s="39"/>
      <c r="D8" s="39"/>
      <c r="E8" s="28">
        <f>SUM(E9:E11)</f>
        <v>102486.09060900002</v>
      </c>
      <c r="J8" s="2"/>
      <c r="K8" s="2"/>
      <c r="L8" s="2"/>
    </row>
    <row r="9" spans="1:15" x14ac:dyDescent="0.25">
      <c r="A9" s="30" t="s">
        <v>51</v>
      </c>
      <c r="B9" s="38" t="s">
        <v>48</v>
      </c>
      <c r="C9" s="38"/>
      <c r="D9" s="38"/>
      <c r="E9" s="21">
        <f>L6</f>
        <v>52928.19000000001</v>
      </c>
    </row>
    <row r="10" spans="1:15" s="2" customFormat="1" x14ac:dyDescent="0.25">
      <c r="A10" s="30" t="s">
        <v>53</v>
      </c>
      <c r="B10" s="38" t="s">
        <v>49</v>
      </c>
      <c r="C10" s="38"/>
      <c r="D10" s="38"/>
      <c r="E10" s="21">
        <f>M6</f>
        <v>44517.900609000011</v>
      </c>
      <c r="F10" s="1"/>
      <c r="G10" s="1"/>
      <c r="H10" s="1"/>
      <c r="I10" s="1"/>
      <c r="J10" s="1"/>
      <c r="K10" s="1"/>
      <c r="L10" s="1"/>
      <c r="O10" s="1"/>
    </row>
    <row r="11" spans="1:15" s="2" customFormat="1" x14ac:dyDescent="0.25">
      <c r="A11" s="30" t="s">
        <v>54</v>
      </c>
      <c r="B11" s="38" t="s">
        <v>50</v>
      </c>
      <c r="C11" s="38"/>
      <c r="D11" s="38"/>
      <c r="E11" s="21">
        <f>N6</f>
        <v>5040</v>
      </c>
      <c r="F11" s="1"/>
      <c r="G11" s="1"/>
      <c r="H11" s="1"/>
      <c r="I11" s="1"/>
      <c r="J11" s="1"/>
      <c r="K11" s="1"/>
      <c r="L11" s="1"/>
      <c r="O11" s="1"/>
    </row>
    <row r="12" spans="1:15" s="2" customFormat="1" x14ac:dyDescent="0.25">
      <c r="A12" s="30">
        <v>2</v>
      </c>
      <c r="B12" s="38" t="s">
        <v>21</v>
      </c>
      <c r="C12" s="38"/>
      <c r="D12" s="38"/>
      <c r="E12" s="21">
        <f>E9*10%</f>
        <v>5292.8190000000013</v>
      </c>
      <c r="F12" s="1"/>
      <c r="G12" s="1"/>
      <c r="H12" s="1"/>
      <c r="I12" s="1"/>
      <c r="J12" s="1"/>
      <c r="K12" s="1"/>
      <c r="L12" s="1"/>
      <c r="O12" s="1"/>
    </row>
    <row r="13" spans="1:15" s="2" customFormat="1" x14ac:dyDescent="0.25">
      <c r="A13" s="29">
        <v>3</v>
      </c>
      <c r="B13" s="39" t="s">
        <v>55</v>
      </c>
      <c r="C13" s="39"/>
      <c r="D13" s="39"/>
      <c r="E13" s="28">
        <f>E8+E12</f>
        <v>107778.90960900002</v>
      </c>
      <c r="F13" s="1"/>
      <c r="G13" s="1"/>
      <c r="H13" s="1"/>
      <c r="I13" s="1"/>
      <c r="J13" s="1"/>
      <c r="K13" s="1"/>
      <c r="L13" s="1"/>
      <c r="O13" s="1"/>
    </row>
    <row r="14" spans="1:15" s="2" customFormat="1" x14ac:dyDescent="0.25">
      <c r="A14" s="30">
        <v>4</v>
      </c>
      <c r="B14" s="38" t="s">
        <v>39</v>
      </c>
      <c r="C14" s="38"/>
      <c r="D14" s="38"/>
      <c r="E14" s="21">
        <f>E13*10%</f>
        <v>10777.890960900004</v>
      </c>
      <c r="F14" s="1"/>
      <c r="G14" s="1"/>
      <c r="H14" s="1"/>
      <c r="I14" s="1"/>
      <c r="J14" s="1"/>
      <c r="K14" s="1"/>
      <c r="L14" s="1"/>
      <c r="O14" s="1"/>
    </row>
    <row r="15" spans="1:15" s="2" customFormat="1" x14ac:dyDescent="0.25">
      <c r="A15" s="30">
        <v>5</v>
      </c>
      <c r="B15" s="38" t="s">
        <v>33</v>
      </c>
      <c r="C15" s="38"/>
      <c r="D15" s="38"/>
      <c r="E15" s="21">
        <f>E13*6%</f>
        <v>6466.7345765400014</v>
      </c>
      <c r="F15" s="1"/>
      <c r="G15" s="1"/>
      <c r="H15" s="1"/>
      <c r="I15" s="1"/>
      <c r="J15" s="1"/>
      <c r="K15" s="1"/>
      <c r="L15" s="1"/>
      <c r="O15" s="1"/>
    </row>
    <row r="16" spans="1:15" s="2" customFormat="1" x14ac:dyDescent="0.25">
      <c r="A16" s="29">
        <v>6</v>
      </c>
      <c r="B16" s="39" t="s">
        <v>56</v>
      </c>
      <c r="C16" s="39"/>
      <c r="D16" s="39"/>
      <c r="E16" s="28">
        <f>SUM(E13:E15)</f>
        <v>125023.53514644002</v>
      </c>
      <c r="F16" s="1"/>
      <c r="G16" s="1"/>
      <c r="H16" s="1"/>
      <c r="I16" s="1"/>
      <c r="J16" s="1"/>
      <c r="K16" s="1"/>
      <c r="L16" s="1"/>
      <c r="O16" s="1"/>
    </row>
    <row r="17" spans="1:15" s="2" customFormat="1" x14ac:dyDescent="0.25">
      <c r="A17" s="30">
        <v>7</v>
      </c>
      <c r="B17" s="38" t="s">
        <v>34</v>
      </c>
      <c r="C17" s="38"/>
      <c r="D17" s="38"/>
      <c r="E17" s="21">
        <f>E16*6.65%</f>
        <v>8314.0650872382612</v>
      </c>
      <c r="F17" s="1"/>
      <c r="G17" s="1"/>
      <c r="H17" s="1"/>
      <c r="I17" s="1"/>
      <c r="J17" s="1"/>
      <c r="K17" s="1"/>
      <c r="L17" s="1"/>
      <c r="O17" s="1"/>
    </row>
    <row r="18" spans="1:15" s="2" customFormat="1" x14ac:dyDescent="0.25">
      <c r="A18" s="29">
        <v>8</v>
      </c>
      <c r="B18" s="39" t="s">
        <v>57</v>
      </c>
      <c r="C18" s="39"/>
      <c r="D18" s="39"/>
      <c r="E18" s="28">
        <f>E16+E17</f>
        <v>133337.60023367827</v>
      </c>
      <c r="F18" s="1"/>
      <c r="G18" s="1"/>
      <c r="H18" s="1"/>
      <c r="I18" s="1"/>
      <c r="J18" s="1"/>
      <c r="K18" s="1"/>
      <c r="L18" s="1"/>
      <c r="O18" s="1"/>
    </row>
    <row r="19" spans="1:15" s="2" customFormat="1" x14ac:dyDescent="0.25">
      <c r="A19" s="29">
        <v>9</v>
      </c>
      <c r="B19" s="39" t="s">
        <v>58</v>
      </c>
      <c r="C19" s="39"/>
      <c r="D19" s="39"/>
      <c r="E19" s="28">
        <f>E18*12</f>
        <v>1600051.2028041393</v>
      </c>
      <c r="F19" s="1"/>
      <c r="G19" s="25"/>
      <c r="H19" s="1"/>
      <c r="I19" s="1"/>
      <c r="J19" s="1"/>
      <c r="K19" s="1"/>
      <c r="L19" s="1"/>
      <c r="O19" s="1"/>
    </row>
    <row r="20" spans="1:15" s="2" customFormat="1" x14ac:dyDescent="0.25">
      <c r="A20" s="1"/>
      <c r="B20" s="10" t="s">
        <v>35</v>
      </c>
      <c r="C20" s="26"/>
      <c r="D20" s="1"/>
      <c r="E20" s="1"/>
      <c r="F20" s="1"/>
      <c r="G20" s="1"/>
      <c r="H20" s="1"/>
      <c r="I20" s="1"/>
      <c r="J20" s="1"/>
      <c r="K20" s="1"/>
      <c r="L20" s="27"/>
      <c r="O20" s="1"/>
    </row>
    <row r="21" spans="1:15" s="2" customFormat="1" x14ac:dyDescent="0.25">
      <c r="A21" s="1"/>
      <c r="B21" s="10"/>
      <c r="C21" s="1"/>
      <c r="D21" s="1"/>
      <c r="E21" s="1"/>
      <c r="F21" s="1"/>
      <c r="G21" s="1"/>
      <c r="H21" s="1"/>
      <c r="I21" s="1"/>
      <c r="J21" s="1"/>
      <c r="K21" s="1"/>
      <c r="L21" s="27"/>
      <c r="O21" s="1"/>
    </row>
    <row r="22" spans="1:15" s="2" customFormat="1" x14ac:dyDescent="0.25">
      <c r="A22" s="1"/>
      <c r="B22" s="1" t="s">
        <v>36</v>
      </c>
      <c r="C22" s="1"/>
      <c r="D22" s="1"/>
      <c r="E22" s="1"/>
      <c r="F22" s="1"/>
      <c r="G22" s="1"/>
      <c r="H22" s="1"/>
      <c r="I22" s="1"/>
      <c r="O22" s="1"/>
    </row>
    <row r="23" spans="1:15" s="2" customFormat="1" x14ac:dyDescent="0.25">
      <c r="A23" s="1"/>
      <c r="B23" s="1" t="s">
        <v>43</v>
      </c>
      <c r="C23" s="1"/>
      <c r="D23" s="1"/>
      <c r="E23" s="1"/>
      <c r="F23" s="1"/>
      <c r="G23" s="1"/>
      <c r="H23" s="1"/>
      <c r="I23" s="1"/>
      <c r="J23" s="1"/>
      <c r="K23" s="1"/>
      <c r="L23" s="1"/>
      <c r="O23" s="1"/>
    </row>
    <row r="24" spans="1:15" s="2" customFormat="1" x14ac:dyDescent="0.25">
      <c r="A24" s="1"/>
      <c r="B24" s="1" t="s">
        <v>44</v>
      </c>
      <c r="C24" s="1"/>
      <c r="D24" s="1"/>
      <c r="E24" s="1"/>
      <c r="F24" s="1"/>
      <c r="G24" s="1"/>
      <c r="H24" s="1"/>
      <c r="I24" s="1"/>
      <c r="J24" s="1"/>
      <c r="K24" s="1"/>
      <c r="L24" s="1"/>
      <c r="O24" s="1"/>
    </row>
    <row r="25" spans="1:15" s="2" customFormat="1" x14ac:dyDescent="0.25">
      <c r="A25" s="1"/>
      <c r="B25" s="1" t="s">
        <v>37</v>
      </c>
      <c r="C25" s="1"/>
      <c r="D25" s="1"/>
      <c r="E25" s="1"/>
      <c r="F25" s="1"/>
      <c r="G25" s="1"/>
      <c r="H25" s="1"/>
      <c r="I25" s="1"/>
      <c r="J25" s="1"/>
      <c r="K25" s="1"/>
      <c r="L25" s="1"/>
      <c r="O25" s="1"/>
    </row>
    <row r="26" spans="1:15" x14ac:dyDescent="0.25">
      <c r="B26" s="1" t="s">
        <v>38</v>
      </c>
    </row>
    <row r="29" spans="1:15" x14ac:dyDescent="0.25">
      <c r="J29" s="2"/>
      <c r="K29" s="2"/>
      <c r="M29" s="1"/>
      <c r="N29" s="1"/>
    </row>
    <row r="30" spans="1:15" x14ac:dyDescent="0.25">
      <c r="A30" s="37" t="s">
        <v>15</v>
      </c>
      <c r="B30" s="37"/>
      <c r="C30" s="37"/>
      <c r="D30" s="37"/>
      <c r="E30" s="37"/>
      <c r="F30" s="37"/>
      <c r="J30" s="2"/>
      <c r="K30" s="2"/>
      <c r="M30" s="1"/>
      <c r="N30" s="1"/>
    </row>
    <row r="31" spans="1:15" x14ac:dyDescent="0.25">
      <c r="A31" s="29">
        <v>1</v>
      </c>
      <c r="B31" s="45" t="s">
        <v>16</v>
      </c>
      <c r="C31" s="46"/>
      <c r="D31" s="46"/>
      <c r="E31" s="47"/>
      <c r="F31" s="33">
        <f>SUM(F32:F36)</f>
        <v>0.31269999999999998</v>
      </c>
      <c r="J31" s="2"/>
      <c r="K31" s="2"/>
      <c r="M31" s="1"/>
      <c r="N31" s="1"/>
    </row>
    <row r="32" spans="1:15" x14ac:dyDescent="0.25">
      <c r="A32" s="30" t="s">
        <v>51</v>
      </c>
      <c r="B32" s="42" t="s">
        <v>17</v>
      </c>
      <c r="C32" s="43"/>
      <c r="D32" s="43"/>
      <c r="E32" s="44"/>
      <c r="F32" s="34">
        <v>8.3299999999999999E-2</v>
      </c>
      <c r="J32" s="2"/>
      <c r="K32" s="2"/>
      <c r="M32" s="1"/>
      <c r="N32" s="1"/>
    </row>
    <row r="33" spans="1:14" x14ac:dyDescent="0.25">
      <c r="A33" s="30" t="s">
        <v>53</v>
      </c>
      <c r="B33" s="42" t="s">
        <v>18</v>
      </c>
      <c r="C33" s="43"/>
      <c r="D33" s="43"/>
      <c r="E33" s="44"/>
      <c r="F33" s="34">
        <v>8.3299999999999999E-2</v>
      </c>
      <c r="J33" s="2"/>
      <c r="K33" s="2"/>
      <c r="M33" s="1"/>
      <c r="N33" s="1"/>
    </row>
    <row r="34" spans="1:14" x14ac:dyDescent="0.25">
      <c r="A34" s="30" t="s">
        <v>54</v>
      </c>
      <c r="B34" s="42" t="s">
        <v>26</v>
      </c>
      <c r="C34" s="43"/>
      <c r="D34" s="43"/>
      <c r="E34" s="44"/>
      <c r="F34" s="34">
        <v>2.7799999999999998E-2</v>
      </c>
      <c r="J34" s="2"/>
      <c r="K34" s="2"/>
      <c r="M34" s="1"/>
      <c r="N34" s="1"/>
    </row>
    <row r="35" spans="1:14" x14ac:dyDescent="0.25">
      <c r="A35" s="30" t="s">
        <v>60</v>
      </c>
      <c r="B35" s="42" t="s">
        <v>27</v>
      </c>
      <c r="C35" s="43"/>
      <c r="D35" s="43"/>
      <c r="E35" s="44"/>
      <c r="F35" s="34">
        <v>8.3299999999999999E-2</v>
      </c>
      <c r="G35" s="27"/>
      <c r="J35" s="2"/>
      <c r="K35" s="2"/>
      <c r="M35" s="1"/>
      <c r="N35" s="1"/>
    </row>
    <row r="36" spans="1:14" x14ac:dyDescent="0.25">
      <c r="A36" s="30" t="s">
        <v>61</v>
      </c>
      <c r="B36" s="42" t="s">
        <v>41</v>
      </c>
      <c r="C36" s="43"/>
      <c r="D36" s="43"/>
      <c r="E36" s="44"/>
      <c r="F36" s="34">
        <v>3.5000000000000003E-2</v>
      </c>
      <c r="J36" s="2"/>
      <c r="K36" s="2"/>
      <c r="M36" s="1"/>
      <c r="N36" s="1"/>
    </row>
    <row r="37" spans="1:14" x14ac:dyDescent="0.25">
      <c r="A37" s="29">
        <v>2</v>
      </c>
      <c r="B37" s="45" t="s">
        <v>15</v>
      </c>
      <c r="C37" s="46"/>
      <c r="D37" s="46"/>
      <c r="E37" s="47"/>
      <c r="F37" s="33">
        <f>SUM(F38:F46)</f>
        <v>0.52840000000000009</v>
      </c>
      <c r="J37" s="2"/>
      <c r="K37" s="2"/>
      <c r="M37" s="1"/>
      <c r="N37" s="1"/>
    </row>
    <row r="38" spans="1:14" x14ac:dyDescent="0.25">
      <c r="A38" s="30" t="s">
        <v>62</v>
      </c>
      <c r="B38" s="42" t="s">
        <v>28</v>
      </c>
      <c r="C38" s="43"/>
      <c r="D38" s="43"/>
      <c r="E38" s="44"/>
      <c r="F38" s="34">
        <v>0.2</v>
      </c>
      <c r="J38" s="2"/>
      <c r="K38" s="2"/>
      <c r="M38" s="1"/>
      <c r="N38" s="1"/>
    </row>
    <row r="39" spans="1:14" x14ac:dyDescent="0.25">
      <c r="A39" s="30" t="s">
        <v>52</v>
      </c>
      <c r="B39" s="42" t="s">
        <v>29</v>
      </c>
      <c r="C39" s="43"/>
      <c r="D39" s="43"/>
      <c r="E39" s="44"/>
      <c r="F39" s="34">
        <v>0.03</v>
      </c>
      <c r="J39" s="2"/>
      <c r="K39" s="2"/>
      <c r="M39" s="1"/>
      <c r="N39" s="1"/>
    </row>
    <row r="40" spans="1:14" x14ac:dyDescent="0.25">
      <c r="A40" s="30" t="s">
        <v>63</v>
      </c>
      <c r="B40" s="42" t="s">
        <v>30</v>
      </c>
      <c r="C40" s="43"/>
      <c r="D40" s="43"/>
      <c r="E40" s="44"/>
      <c r="F40" s="34">
        <v>2.5000000000000001E-2</v>
      </c>
      <c r="J40" s="2"/>
      <c r="K40" s="2"/>
      <c r="M40" s="1"/>
      <c r="N40" s="1"/>
    </row>
    <row r="41" spans="1:14" x14ac:dyDescent="0.25">
      <c r="A41" s="30" t="s">
        <v>64</v>
      </c>
      <c r="B41" s="42" t="s">
        <v>31</v>
      </c>
      <c r="C41" s="43"/>
      <c r="D41" s="43"/>
      <c r="E41" s="44"/>
      <c r="F41" s="34">
        <v>3.3000000000000002E-2</v>
      </c>
      <c r="J41" s="2"/>
      <c r="K41" s="2"/>
      <c r="M41" s="1"/>
      <c r="N41" s="1"/>
    </row>
    <row r="42" spans="1:14" x14ac:dyDescent="0.25">
      <c r="A42" s="30" t="s">
        <v>65</v>
      </c>
      <c r="B42" s="42" t="s">
        <v>19</v>
      </c>
      <c r="C42" s="43"/>
      <c r="D42" s="43"/>
      <c r="E42" s="44"/>
      <c r="F42" s="34">
        <v>0.08</v>
      </c>
      <c r="J42" s="2"/>
      <c r="K42" s="2"/>
      <c r="M42" s="1"/>
      <c r="N42" s="1"/>
    </row>
    <row r="43" spans="1:14" x14ac:dyDescent="0.25">
      <c r="A43" s="30" t="s">
        <v>66</v>
      </c>
      <c r="B43" s="42" t="s">
        <v>20</v>
      </c>
      <c r="C43" s="43"/>
      <c r="D43" s="43"/>
      <c r="E43" s="44"/>
      <c r="F43" s="34">
        <v>4.48E-2</v>
      </c>
      <c r="J43" s="2"/>
      <c r="K43" s="2"/>
      <c r="M43" s="1"/>
      <c r="N43" s="1"/>
    </row>
    <row r="44" spans="1:14" x14ac:dyDescent="0.25">
      <c r="A44" s="30" t="s">
        <v>67</v>
      </c>
      <c r="B44" s="42" t="s">
        <v>32</v>
      </c>
      <c r="C44" s="43"/>
      <c r="D44" s="43"/>
      <c r="E44" s="44"/>
      <c r="F44" s="34">
        <v>0.08</v>
      </c>
      <c r="J44" s="2"/>
      <c r="K44" s="2"/>
      <c r="M44" s="1"/>
      <c r="N44" s="1"/>
    </row>
    <row r="45" spans="1:14" x14ac:dyDescent="0.25">
      <c r="A45" s="30" t="s">
        <v>68</v>
      </c>
      <c r="B45" s="42" t="s">
        <v>42</v>
      </c>
      <c r="C45" s="43"/>
      <c r="D45" s="43"/>
      <c r="E45" s="44"/>
      <c r="F45" s="34">
        <v>5.5999999999999999E-3</v>
      </c>
      <c r="J45" s="2"/>
      <c r="K45" s="2"/>
      <c r="M45" s="1"/>
      <c r="N45" s="1"/>
    </row>
    <row r="46" spans="1:14" x14ac:dyDescent="0.25">
      <c r="A46" s="30" t="s">
        <v>69</v>
      </c>
      <c r="B46" s="42" t="s">
        <v>40</v>
      </c>
      <c r="C46" s="43"/>
      <c r="D46" s="43"/>
      <c r="E46" s="44"/>
      <c r="F46" s="34">
        <v>0.03</v>
      </c>
      <c r="J46" s="2"/>
      <c r="K46" s="2"/>
      <c r="M46" s="1"/>
      <c r="N46" s="1"/>
    </row>
    <row r="47" spans="1:14" x14ac:dyDescent="0.25">
      <c r="A47" s="29">
        <v>3</v>
      </c>
      <c r="B47" s="48" t="s">
        <v>70</v>
      </c>
      <c r="C47" s="49"/>
      <c r="D47" s="49"/>
      <c r="E47" s="50"/>
      <c r="F47" s="35">
        <f>SUM(F31,F37)</f>
        <v>0.84110000000000007</v>
      </c>
      <c r="J47" s="2"/>
      <c r="K47" s="2"/>
      <c r="M47" s="1"/>
      <c r="N47" s="1"/>
    </row>
    <row r="48" spans="1:14" x14ac:dyDescent="0.25">
      <c r="J48" s="2"/>
      <c r="K48" s="2"/>
      <c r="M48" s="1"/>
      <c r="N48" s="1"/>
    </row>
  </sheetData>
  <mergeCells count="34">
    <mergeCell ref="A5:B5"/>
    <mergeCell ref="A6:B6"/>
    <mergeCell ref="B8:D8"/>
    <mergeCell ref="A3:B3"/>
    <mergeCell ref="A4:B4"/>
    <mergeCell ref="A30:F30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42:E42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3:E43"/>
    <mergeCell ref="B44:E44"/>
    <mergeCell ref="B45:E45"/>
    <mergeCell ref="B46:E46"/>
    <mergeCell ref="B47:E47"/>
  </mergeCells>
  <pageMargins left="0.51181102362204722" right="0.51181102362204722" top="0.78740157480314965" bottom="0.78740157480314965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Planilha4</vt:lpstr>
      <vt:lpstr>PIM</vt:lpstr>
      <vt:lpstr>SAMU</vt:lpstr>
      <vt:lpstr>ASPS</vt:lpstr>
      <vt:lpstr>UPA</vt:lpstr>
      <vt:lpstr>Planilha4!Area_de_impressao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P I R E</dc:creator>
  <cp:lastModifiedBy>Ronerson Bueno</cp:lastModifiedBy>
  <cp:lastPrinted>2023-03-09T12:11:44Z</cp:lastPrinted>
  <dcterms:created xsi:type="dcterms:W3CDTF">2023-02-01T23:49:04Z</dcterms:created>
  <dcterms:modified xsi:type="dcterms:W3CDTF">2023-03-09T12:11:53Z</dcterms:modified>
</cp:coreProperties>
</file>