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4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 Transporte Escolar Van" sheetId="1" state="visible" r:id="rId3"/>
    <sheet name="16.Encargos Sociais" sheetId="2" state="visible" r:id="rId4"/>
    <sheet name="17.CAGED" sheetId="3" state="visible" r:id="rId5"/>
    <sheet name="18.BDI" sheetId="4" state="visible" r:id="rId6"/>
    <sheet name="19. Depreciação" sheetId="5" state="visible" r:id="rId7"/>
    <sheet name="Médias" sheetId="6" state="visible" r:id="rId8"/>
  </sheets>
  <definedNames>
    <definedName function="false" hidden="false" localSheetId="0" name="_xlnm.Print_Area" vbProcedure="false">'1. Transporte Escolar Van'!$A$1:$H$169</definedName>
    <definedName function="false" hidden="false" name="AbaDeprec" vbProcedure="false">'19. Depreciação'!$A$1</definedName>
    <definedName function="false" hidden="false" name="AbaRemun" vbProcedure="false">#REF!</definedName>
    <definedName function="false" hidden="false" name="Google_Sheet_Link_1080678013" vbProcedure="false">AbaDeprec</definedName>
    <definedName function="false" hidden="false" name="Google_Sheet_Link_1283984240" vbProcedure="false">AbaDeprec</definedName>
    <definedName function="false" hidden="false" name="Google_Sheet_Link_1352214653" vbProcedure="false">AbaDeprec</definedName>
    <definedName function="false" hidden="false" name="Google_Sheet_Link_1653490250" vbProcedure="false">AbaDeprec</definedName>
    <definedName function="false" hidden="false" name="Google_Sheet_Link_1771193190" vbProcedure="false">AbaDeprec</definedName>
    <definedName function="false" hidden="false" name="Google_Sheet_Link_1821469400" vbProcedure="false">AbaDeprec</definedName>
    <definedName function="false" hidden="false" name="Google_Sheet_Link_188411900" vbProcedure="false">AbaDeprec</definedName>
    <definedName function="false" hidden="false" name="Google_Sheet_Link_191308448" vbProcedure="false">AbaDeprec</definedName>
    <definedName function="false" hidden="false" name="Google_Sheet_Link_1940138237" vbProcedure="false">AbaDeprec</definedName>
    <definedName function="false" hidden="false" name="Google_Sheet_Link_543727741" vbProcedure="false">AbaDeprec</definedName>
    <definedName function="false" hidden="false" name="Google_Sheet_Link_570812577" vbProcedure="false">AbaDeprec</definedName>
    <definedName function="false" hidden="false" name="Google_Sheet_Link_577369567" vbProcedure="false">AbaDeprec</definedName>
    <definedName function="false" hidden="false" name="Google_Sheet_Link_608649082" vbProcedure="false">AbaDeprec</definedName>
    <definedName function="false" hidden="false" name="Google_Sheet_Link_968232355" vbProcedure="false">AbaDeprec</definedName>
    <definedName function="false" hidden="false" localSheetId="0" name="Print_Area_0_0" vbProcedure="false">'1. Transporte Escolar Van'!$A$3:$F$164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1" authorId="0">
      <text>
        <r>
          <rPr>
            <sz val="10"/>
            <rFont val="Arial"/>
            <family val="2"/>
          </rPr>
          <t xml:space="preserve">
Informar o fator de utilização.
Por exemplo:
Equipes com utilização integral = 100%
Equipes com utilização parcial = n° horas trabalhadas por semana /44 horas</t>
        </r>
      </text>
    </comment>
    <comment ref="C41" authorId="0">
      <text>
        <r>
          <rPr>
            <sz val="10"/>
            <rFont val="Arial"/>
            <family val="2"/>
          </rPr>
          <t xml:space="preserve">
Preencher a planilha Encargos Sociais e CAGED</t>
        </r>
      </text>
    </comment>
    <comment ref="C50" authorId="0">
      <text>
        <r>
          <rPr>
            <sz val="10"/>
            <rFont val="Arial"/>
            <family val="2"/>
          </rPr>
          <t xml:space="preserve">
Preencher a planilha Encargos Sociais e CAGED</t>
        </r>
      </text>
    </comment>
    <comment ref="C59" authorId="0">
      <text>
        <r>
          <rPr>
            <sz val="10"/>
            <rFont val="Arial"/>
            <family val="2"/>
          </rPr>
          <t xml:space="preserve">
Informar o número médio de dias trabalhados por mês</t>
        </r>
      </text>
    </comment>
    <comment ref="C99" authorId="0">
      <text>
        <r>
          <rPr>
            <sz val="10"/>
            <rFont val="Arial"/>
            <family val="2"/>
          </rPr>
          <t xml:space="preserve">
Informar o valor da depreciação do caminhão, adotando o valor sugerido pelo TCE ou outro valor estimado</t>
        </r>
      </text>
    </comment>
    <comment ref="C122" authorId="0">
      <text>
        <r>
          <rPr>
            <sz val="10"/>
            <rFont val="Arial"/>
            <family val="2"/>
          </rPr>
          <t xml:space="preserve">
Informar o consumo estimado do veículo em km/l</t>
        </r>
      </text>
    </comment>
    <comment ref="C155" authorId="0">
      <text>
        <r>
          <rPr>
            <sz val="10"/>
            <rFont val="Arial"/>
            <family val="2"/>
          </rPr>
          <t xml:space="preserve">
Preencher a aba 4.BDI</t>
        </r>
      </text>
    </comment>
    <comment ref="D58" authorId="0">
      <text>
        <r>
          <rPr>
            <sz val="10"/>
            <rFont val="Arial"/>
            <family val="2"/>
          </rPr>
          <t xml:space="preserve">
Informar o valor unitário do VT no município</t>
        </r>
      </text>
    </comment>
    <comment ref="D60" authorId="0">
      <text>
        <r>
          <rPr>
            <sz val="10"/>
            <rFont val="Arial"/>
            <family val="2"/>
          </rPr>
          <t xml:space="preserve">
Valor Unitário considerando o desconto legal de até 6% do salário</t>
        </r>
      </text>
    </comment>
    <comment ref="D69" authorId="0">
      <text>
        <r>
          <rPr>
            <sz val="10"/>
            <rFont val="Arial"/>
            <family val="2"/>
          </rPr>
          <t xml:space="preserve">
Informar o valor unitário diário do vale refeição, considerando o desconto aplicável ao funcionário, conforme Convenção Coletiva da categoria.</t>
        </r>
      </text>
    </comment>
    <comment ref="D96" authorId="0">
      <text>
        <r>
          <rPr>
            <sz val="10"/>
            <rFont val="Arial"/>
            <family val="2"/>
          </rPr>
          <t xml:space="preserve">Informar o preço unitário novo com todos os impostos inclusos</t>
        </r>
      </text>
    </comment>
    <comment ref="D101" authorId="0">
      <text>
        <r>
          <rPr>
            <sz val="10"/>
            <rFont val="Arial"/>
            <family val="2"/>
          </rPr>
          <t xml:space="preserve">
Informar o preço unitário do equipamento compactador</t>
        </r>
      </text>
    </comment>
    <comment ref="D122" authorId="0">
      <text>
        <r>
          <rPr>
            <sz val="10"/>
            <rFont val="Arial"/>
            <family val="2"/>
          </rPr>
          <t xml:space="preserve">
Informar o preço unitário do combustivel (Preferencia Preço ANP)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C13" authorId="0">
      <text>
        <r>
          <rPr>
            <sz val="10"/>
            <rFont val="Arial"/>
            <family val="2"/>
          </rPr>
          <t xml:space="preserve">======
ID#AAAAYjQmf_E
Clauber Bridi    (2022-04-25 19:22:00)
Informar o % de Administração Central estimado</t>
        </r>
      </text>
    </comment>
    <comment ref="C14" authorId="0">
      <text>
        <r>
          <rPr>
            <sz val="10"/>
            <rFont val="Arial"/>
            <family val="2"/>
          </rPr>
          <t xml:space="preserve">======
ID#AAAAYjQmfxA
Clauber Bridi    (2022-04-25 19:22:00)
Informar o % de Seguros, Riscos e Garantia estimado</t>
        </r>
      </text>
    </comment>
    <comment ref="C15" authorId="0">
      <text>
        <r>
          <rPr>
            <sz val="10"/>
            <rFont val="Arial"/>
            <family val="2"/>
          </rPr>
          <t xml:space="preserve">======
ID#AAAAYjQmgAA
Clauber Bridi    (2022-04-25 19:22:00)
Informar o % de Lucro estimado</t>
        </r>
      </text>
    </comment>
    <comment ref="C17" authorId="0">
      <text>
        <r>
          <rPr>
            <sz val="10"/>
            <rFont val="Arial"/>
            <family val="2"/>
          </rPr>
          <t xml:space="preserve">======
ID#AAAAYjQmf8s
Clauber Bridi    (2022-04-25 19:22:00)
Informar o percentual de ISS, de acordo com a legislação tributária do município onde serão prestados os serviços. De 2% até o limite de 5%.</t>
        </r>
      </text>
    </comment>
    <comment ref="C18" authorId="0">
      <text>
        <r>
          <rPr>
            <sz val="10"/>
            <rFont val="Arial"/>
            <family val="2"/>
          </rPr>
          <t xml:space="preserve">======
ID#AAAAYjQmgaU
Clauber Bridi    (2022-04-25 19:22:00)
Informar o valor estimado de PIS/COFINS. 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  <comment ref="E16" authorId="0">
      <text>
        <r>
          <rPr>
            <sz val="10"/>
            <rFont val="Arial"/>
            <family val="2"/>
          </rPr>
          <t xml:space="preserve">======
ID#AAAAYjQmgJ4
Clauber Bridi    (2022-04-25 19:22:00)
Informar o valor anual da taxa financeira, em percentual. Admite-se utilizar a SELIC</t>
        </r>
      </text>
    </comment>
    <comment ref="E17" authorId="0">
      <text>
        <r>
          <rPr>
            <sz val="10"/>
            <rFont val="Arial"/>
            <family val="2"/>
          </rPr>
          <t xml:space="preserve">======
ID#AAAAYjQmgcc
Clauber Bridi    (2022-04-25 19:22:01)
Informar a média de dias úteis entre data de pagamento prevista no contrato e a data final do período de adimplemento da parcela</t>
        </r>
      </text>
    </comment>
  </commentList>
</comments>
</file>

<file path=xl/sharedStrings.xml><?xml version="1.0" encoding="utf-8"?>
<sst xmlns="http://schemas.openxmlformats.org/spreadsheetml/2006/main" count="434" uniqueCount="274">
  <si>
    <t xml:space="preserve">TRANSPORTE ESCOLAR</t>
  </si>
  <si>
    <t xml:space="preserve"> Transporte Escolar</t>
  </si>
  <si>
    <t xml:space="preserve">Planilha de Composição de Custos MODELO VAN</t>
  </si>
  <si>
    <t xml:space="preserve">Quantitativos</t>
  </si>
  <si>
    <t xml:space="preserve">Mão-de-obra</t>
  </si>
  <si>
    <t xml:space="preserve">Quantidade</t>
  </si>
  <si>
    <t xml:space="preserve">Convenção Coletiva 2025/2026</t>
  </si>
  <si>
    <t xml:space="preserve">SINDICATO TRAB TRANSP ROD INTERM INTEREST TUR FRET DO R – RS004490/2025</t>
  </si>
  <si>
    <t xml:space="preserve">Total de mão-de-obra (postos de trabalho)</t>
  </si>
  <si>
    <t xml:space="preserve">Veículos e Equipamentos</t>
  </si>
  <si>
    <t xml:space="preserve">Média de dias Letivos</t>
  </si>
  <si>
    <t xml:space="preserve">Km Rodados ao dia</t>
  </si>
  <si>
    <t xml:space="preserve">Total Km Rodados ao mês</t>
  </si>
  <si>
    <t xml:space="preserve">Fator de utilização (FU)</t>
  </si>
  <si>
    <t xml:space="preserve">1. Mão-de-obra</t>
  </si>
  <si>
    <t xml:space="preserve">1.1. Motorista</t>
  </si>
  <si>
    <t xml:space="preserve">Discriminação</t>
  </si>
  <si>
    <t xml:space="preserve">Unidade</t>
  </si>
  <si>
    <t xml:space="preserve">Custo unitário</t>
  </si>
  <si>
    <t xml:space="preserve">Subtotal</t>
  </si>
  <si>
    <r>
      <rPr>
        <b val="true"/>
        <sz val="9"/>
        <color rgb="FF000000"/>
        <rFont val="Arial"/>
        <family val="0"/>
        <charset val="1"/>
      </rPr>
      <t xml:space="preserve">Total </t>
    </r>
    <r>
      <rPr>
        <b val="true"/>
        <u val="single"/>
        <sz val="9"/>
        <color rgb="FF000000"/>
        <rFont val="Arial"/>
        <family val="0"/>
        <charset val="1"/>
      </rPr>
      <t xml:space="preserve">(R$)</t>
    </r>
  </si>
  <si>
    <t xml:space="preserve">Piso da categoria (2)</t>
  </si>
  <si>
    <t xml:space="preserve">mês</t>
  </si>
  <si>
    <t xml:space="preserve">Salário mínimo nacional (1)</t>
  </si>
  <si>
    <t xml:space="preserve">Adicional Noturno</t>
  </si>
  <si>
    <t xml:space="preserve">horas trabalhadas</t>
  </si>
  <si>
    <t xml:space="preserve">hora contabilizada</t>
  </si>
  <si>
    <t xml:space="preserve">Horas Extras (100%)</t>
  </si>
  <si>
    <t xml:space="preserve">hora</t>
  </si>
  <si>
    <t xml:space="preserve">Horas Extras Noturnas (100%)</t>
  </si>
  <si>
    <t xml:space="preserve">Horas Extras (50%)</t>
  </si>
  <si>
    <t xml:space="preserve">Horas Extras Noturnas (50%)</t>
  </si>
  <si>
    <t xml:space="preserve">Descanso Semanal Remunerado (DSR) - hora extra</t>
  </si>
  <si>
    <t xml:space="preserve">R$</t>
  </si>
  <si>
    <t xml:space="preserve">Base de cálculo da Insalubridade</t>
  </si>
  <si>
    <t xml:space="preserve">Adicional de Insalubridade</t>
  </si>
  <si>
    <t xml:space="preserve">%</t>
  </si>
  <si>
    <t xml:space="preserve">Soma</t>
  </si>
  <si>
    <t xml:space="preserve">Encargos Sociais</t>
  </si>
  <si>
    <t xml:space="preserve">Total por funcionário </t>
  </si>
  <si>
    <t xml:space="preserve">Total do Efetivo</t>
  </si>
  <si>
    <t xml:space="preserve">homem</t>
  </si>
  <si>
    <t xml:space="preserve">Fator de utilização</t>
  </si>
  <si>
    <t xml:space="preserve">1.2. Monitor</t>
  </si>
  <si>
    <t xml:space="preserve">1.3. Vale Transporte</t>
  </si>
  <si>
    <t xml:space="preserve">Vale Transporte</t>
  </si>
  <si>
    <t xml:space="preserve">Dias Trabalhados por mês</t>
  </si>
  <si>
    <t xml:space="preserve">dia</t>
  </si>
  <si>
    <t xml:space="preserve">Motorista</t>
  </si>
  <si>
    <t xml:space="preserve">vale</t>
  </si>
  <si>
    <t xml:space="preserve">Monitor</t>
  </si>
  <si>
    <t xml:space="preserve">1.4. Vale-refeição (diário)</t>
  </si>
  <si>
    <t xml:space="preserve">unidade</t>
  </si>
  <si>
    <t xml:space="preserve">Dedução folha 5,07% Cláusula 7ª, §1º CCT</t>
  </si>
  <si>
    <t xml:space="preserve">Estipuladfo pela Cláusula 7ª, §1º CCT</t>
  </si>
  <si>
    <t xml:space="preserve">1.5.itens de Segurança </t>
  </si>
  <si>
    <t xml:space="preserve">Durabilidade (meses)</t>
  </si>
  <si>
    <t xml:space="preserve">Quantidade de carga de extintor </t>
  </si>
  <si>
    <t xml:space="preserve">carga extintor</t>
  </si>
  <si>
    <t xml:space="preserve">disco diagrama tacógrafo diário (7dias) 4 caixas </t>
  </si>
  <si>
    <t xml:space="preserve">aferição / selagem cronotacógrafo + guia INMETRO </t>
  </si>
  <si>
    <t xml:space="preserve">Cronotacógrafo</t>
  </si>
  <si>
    <t xml:space="preserve">Total do custo de segurança </t>
  </si>
  <si>
    <t xml:space="preserve">veículo</t>
  </si>
  <si>
    <t xml:space="preserve">Custo Mensal Motorista (R$/mês)</t>
  </si>
  <si>
    <t xml:space="preserve">Custo Mensal Monitor (R$/mês)</t>
  </si>
  <si>
    <t xml:space="preserve">Custo Mensal com Mão-de-obra (R$/mês)</t>
  </si>
  <si>
    <t xml:space="preserve">Custo da mão-de-obra por Km (R$/Km)</t>
  </si>
  <si>
    <t xml:space="preserve">R$/Km</t>
  </si>
  <si>
    <t xml:space="preserve">2. Veículos</t>
  </si>
  <si>
    <t xml:space="preserve">2.1. Veículo</t>
  </si>
  <si>
    <t xml:space="preserve">2.1.1. Depreciação</t>
  </si>
  <si>
    <t xml:space="preserve">Custo de aquisição do chassis</t>
  </si>
  <si>
    <t xml:space="preserve">Vida útil do chassis</t>
  </si>
  <si>
    <t xml:space="preserve">anos</t>
  </si>
  <si>
    <t xml:space="preserve">Idade do veículo</t>
  </si>
  <si>
    <t xml:space="preserve">Depreciação do chassis</t>
  </si>
  <si>
    <t xml:space="preserve">Depreciação mensal veículos/máquinas </t>
  </si>
  <si>
    <t xml:space="preserve">Custo de aquisição da Pá Carregadeira </t>
  </si>
  <si>
    <t xml:space="preserve">Idade do chassis</t>
  </si>
  <si>
    <t xml:space="preserve">Depreciação mensal do chassis</t>
  </si>
  <si>
    <t xml:space="preserve">Total por veículo/máquina</t>
  </si>
  <si>
    <t xml:space="preserve">Total da frota</t>
  </si>
  <si>
    <t xml:space="preserve">2.1.2. Impostos e Seguros</t>
  </si>
  <si>
    <t xml:space="preserve">Seguro obrigatório</t>
  </si>
  <si>
    <t xml:space="preserve">Laudo técnico escolar - Inspeção de segurança </t>
  </si>
  <si>
    <t xml:space="preserve">IPVA/Licenciamento de Seguro Obrigatório </t>
  </si>
  <si>
    <t xml:space="preserve">Seguro Contra Terceiros </t>
  </si>
  <si>
    <t xml:space="preserve">Impostos e seguros mensais</t>
  </si>
  <si>
    <t xml:space="preserve">2.1.3. Consumos óleo diesel </t>
  </si>
  <si>
    <t xml:space="preserve">Consumo</t>
  </si>
  <si>
    <t xml:space="preserve">Custo de óleo diesel / Quilômetro </t>
  </si>
  <si>
    <t xml:space="preserve">Km/L</t>
  </si>
  <si>
    <t xml:space="preserve">Custo mensal com óleo diesel</t>
  </si>
  <si>
    <t xml:space="preserve">R$/Mês</t>
  </si>
  <si>
    <t xml:space="preserve">Custo de óleo de motor / 1.000 km rodados </t>
  </si>
  <si>
    <t xml:space="preserve">l / 1.000 km</t>
  </si>
  <si>
    <t xml:space="preserve">Custo mensal com óleo de motor </t>
  </si>
  <si>
    <t xml:space="preserve">km</t>
  </si>
  <si>
    <t xml:space="preserve">Custo com consumo / km rodado</t>
  </si>
  <si>
    <t xml:space="preserve">2.1.4. Manutenção/Consumos </t>
  </si>
  <si>
    <t xml:space="preserve">'</t>
  </si>
  <si>
    <t xml:space="preserve">Troca Km</t>
  </si>
  <si>
    <t xml:space="preserve">Unitário</t>
  </si>
  <si>
    <t xml:space="preserve">Pneus</t>
  </si>
  <si>
    <t xml:space="preserve">Km Rodado Mensal</t>
  </si>
  <si>
    <t xml:space="preserve">Custo Pneu Mês</t>
  </si>
  <si>
    <t xml:space="preserve">Custo Mensal com Veículos e Equipamentos (R$/mês)</t>
  </si>
  <si>
    <t xml:space="preserve">5. Monitoramento da frota  </t>
  </si>
  <si>
    <t xml:space="preserve">Implantação dos equipamentos de monitoramento</t>
  </si>
  <si>
    <t xml:space="preserve">cj</t>
  </si>
  <si>
    <t xml:space="preserve">Custo mensal com implantação</t>
  </si>
  <si>
    <t xml:space="preserve">Custo mensal com manutenção</t>
  </si>
  <si>
    <t xml:space="preserve">Veículo </t>
  </si>
  <si>
    <t xml:space="preserve">CUSTO TOTAL MENSAL COM DESPESAS OPERACIONAIS (R$/mês)</t>
  </si>
  <si>
    <t xml:space="preserve">CUSTO TOTAL MENSAL COM DESPESAS OPERACIONAIS (R$/Km)</t>
  </si>
  <si>
    <t xml:space="preserve">ADICIONAL DIFICIL ACESSO (R$/mês)</t>
  </si>
  <si>
    <t xml:space="preserve">FATOR</t>
  </si>
  <si>
    <t xml:space="preserve">ADICIONAL DIFICIL ACESSO (R$/Km)</t>
  </si>
  <si>
    <t xml:space="preserve">4. Benefícios e Despesas Indiretas - BDI</t>
  </si>
  <si>
    <t xml:space="preserve">Benefícios e despesas indiretas</t>
  </si>
  <si>
    <t xml:space="preserve">CUSTO MENSAL COM BDI (R$/mês)</t>
  </si>
  <si>
    <t xml:space="preserve">CUSTO MENSAL COM BDI (R$/Km)</t>
  </si>
  <si>
    <t xml:space="preserve">PREÇO MENSAL TOTAL (R$/mês)</t>
  </si>
  <si>
    <t xml:space="preserve">PREÇO MENSAL TOTAL (R$/Km)</t>
  </si>
  <si>
    <t xml:space="preserve"> PREVISTO (%)</t>
  </si>
  <si>
    <t xml:space="preserve">Orientações para preenchimento:</t>
  </si>
  <si>
    <t xml:space="preserve">1. Preencha previamente os dados de entrada na planilha 3.CAGED</t>
  </si>
  <si>
    <t xml:space="preserve">O TCE/RS não se responsabiliza pelo uso incorreto desta planilha.</t>
  </si>
  <si>
    <t xml:space="preserve">O orçamento deve ser realizado por responsável técnico habilitado e </t>
  </si>
  <si>
    <t xml:space="preserve">é de responsabilidade do seu autor.</t>
  </si>
  <si>
    <t xml:space="preserve">3. Composição dos Encargos Sociais </t>
  </si>
  <si>
    <t xml:space="preserve">Código</t>
  </si>
  <si>
    <t xml:space="preserve">Descrição</t>
  </si>
  <si>
    <t xml:space="preserve">Valor</t>
  </si>
  <si>
    <t xml:space="preserve">A1</t>
  </si>
  <si>
    <t xml:space="preserve">INSS</t>
  </si>
  <si>
    <t xml:space="preserve">A2</t>
  </si>
  <si>
    <t xml:space="preserve">SESI</t>
  </si>
  <si>
    <t xml:space="preserve">A3</t>
  </si>
  <si>
    <t xml:space="preserve">SENAI</t>
  </si>
  <si>
    <t xml:space="preserve">A4</t>
  </si>
  <si>
    <t xml:space="preserve">INCRA</t>
  </si>
  <si>
    <t xml:space="preserve">A5</t>
  </si>
  <si>
    <t xml:space="preserve">SEBRAE</t>
  </si>
  <si>
    <t xml:space="preserve">A6</t>
  </si>
  <si>
    <t xml:space="preserve">Salário educação</t>
  </si>
  <si>
    <t xml:space="preserve">A7</t>
  </si>
  <si>
    <t xml:space="preserve">Seguro contra acidentes de trabalho</t>
  </si>
  <si>
    <t xml:space="preserve">A8</t>
  </si>
  <si>
    <t xml:space="preserve">FGTS</t>
  </si>
  <si>
    <t xml:space="preserve">A</t>
  </si>
  <si>
    <t xml:space="preserve">SOMA GRUPO A</t>
  </si>
  <si>
    <t xml:space="preserve">B1</t>
  </si>
  <si>
    <t xml:space="preserve">Férias gozadas</t>
  </si>
  <si>
    <t xml:space="preserve">B2</t>
  </si>
  <si>
    <t xml:space="preserve">13º salário</t>
  </si>
  <si>
    <t xml:space="preserve">B3</t>
  </si>
  <si>
    <t xml:space="preserve">Licença Paternidade</t>
  </si>
  <si>
    <t xml:space="preserve">B4</t>
  </si>
  <si>
    <t xml:space="preserve">Faltas justificadas</t>
  </si>
  <si>
    <t xml:space="preserve">B5</t>
  </si>
  <si>
    <t xml:space="preserve">Auxilio acidente de trabalho</t>
  </si>
  <si>
    <t xml:space="preserve">B6</t>
  </si>
  <si>
    <t xml:space="preserve">Auxilio doença</t>
  </si>
  <si>
    <t xml:space="preserve">B</t>
  </si>
  <si>
    <t xml:space="preserve">SOMA GRUPO B</t>
  </si>
  <si>
    <t xml:space="preserve">C1</t>
  </si>
  <si>
    <t xml:space="preserve">Aviso prévio indenizado</t>
  </si>
  <si>
    <t xml:space="preserve">C2</t>
  </si>
  <si>
    <t xml:space="preserve">Férias indenizadas </t>
  </si>
  <si>
    <t xml:space="preserve">C3</t>
  </si>
  <si>
    <t xml:space="preserve">Férias indenizadas s/ aviso previo inden.</t>
  </si>
  <si>
    <t xml:space="preserve">C4</t>
  </si>
  <si>
    <t xml:space="preserve">Depósito rescisão sem justa causa</t>
  </si>
  <si>
    <t xml:space="preserve">C5</t>
  </si>
  <si>
    <t xml:space="preserve">Indenização adicional</t>
  </si>
  <si>
    <t xml:space="preserve">C</t>
  </si>
  <si>
    <t xml:space="preserve">SOMA GRUPO C</t>
  </si>
  <si>
    <t xml:space="preserve">D1</t>
  </si>
  <si>
    <t xml:space="preserve">Reincidência de Grupo A sobre Grupo B</t>
  </si>
  <si>
    <t xml:space="preserve">D2</t>
  </si>
  <si>
    <t xml:space="preserve">Reincidência de FGTS sobre aviso prévio indenizado</t>
  </si>
  <si>
    <t xml:space="preserve">D</t>
  </si>
  <si>
    <t xml:space="preserve">SOMA GRUPO D</t>
  </si>
  <si>
    <t xml:space="preserve">SOMA (A+B+C+D)</t>
  </si>
  <si>
    <t xml:space="preserve">CÁLCULO DAS VERBAS INDENIZATÓRIAS DOS EMPREGADOS NO SETOR </t>
  </si>
  <si>
    <t xml:space="preserve">Para preencher esta planilha siga os passos 1 a 5:</t>
  </si>
  <si>
    <t xml:space="preserve">1. Acesse o Portal do CAGED no link http://bi.mte.gov.br/cagedestabelecimento/pages/consulta.xhtml </t>
  </si>
  <si>
    <t xml:space="preserve">2. Na Especificação da Consulta, selecione "Demonstrativo por período" e informe as competências relativas ao período Inicial e Final (últimos 12 meses)</t>
  </si>
  <si>
    <t xml:space="preserve">3. Nível Geográfico: selecione "Unidade da Federação" e marque a opção "Rio Grande do Sul"</t>
  </si>
  <si>
    <t xml:space="preserve">4. Nível Setorial: selecione "Classe de atividade econômica segundo a classificação CNAE – versão 2.0 (669 categorias)" e marque a opção </t>
  </si>
  <si>
    <t xml:space="preserve">5. Clique em Gerar Relatório</t>
  </si>
  <si>
    <t xml:space="preserve">6. Preencha as células em amarelo</t>
  </si>
  <si>
    <t xml:space="preserve">4. CAGED</t>
  </si>
  <si>
    <t xml:space="preserve">Rio Grande do Sul  - </t>
  </si>
  <si>
    <t xml:space="preserve">Admissões</t>
  </si>
  <si>
    <t xml:space="preserve">Desligamentos</t>
  </si>
  <si>
    <t xml:space="preserve">Dispensados com justa causa</t>
  </si>
  <si>
    <t xml:space="preserve">Dispensados sem justa causa</t>
  </si>
  <si>
    <t xml:space="preserve">Espontâneos</t>
  </si>
  <si>
    <t xml:space="preserve">Fim de contrato por prazo determinado</t>
  </si>
  <si>
    <t xml:space="preserve">Término de contrato</t>
  </si>
  <si>
    <t xml:space="preserve">Aposentados</t>
  </si>
  <si>
    <t xml:space="preserve">Mortos</t>
  </si>
  <si>
    <t xml:space="preserve">Transferência de saída</t>
  </si>
  <si>
    <t xml:space="preserve">Acordo</t>
  </si>
  <si>
    <t xml:space="preserve"> </t>
  </si>
  <si>
    <t xml:space="preserve">Indicadores</t>
  </si>
  <si>
    <t xml:space="preserve">Estoque recuperado início do Período 01-03-2018</t>
  </si>
  <si>
    <t xml:space="preserve">Estoque recuperado final do Período 28-02-2019</t>
  </si>
  <si>
    <t xml:space="preserve">Variação Emprego Absoluta de 01-03-2018 a 28-02-2019</t>
  </si>
  <si>
    <t xml:space="preserve">Estoque Médio</t>
  </si>
  <si>
    <t xml:space="preserve">% Demitidos s/ Justa Causa em relação ao Estoque Médio</t>
  </si>
  <si>
    <t xml:space="preserve">Taxa de Rotatividade</t>
  </si>
  <si>
    <t xml:space="preserve">Rotatividade temporal (meses)</t>
  </si>
  <si>
    <t xml:space="preserve">Dias ano</t>
  </si>
  <si>
    <t xml:space="preserve">1/3 de férias (dias)</t>
  </si>
  <si>
    <t xml:space="preserve">Férias (dias)</t>
  </si>
  <si>
    <t xml:space="preserve">13º Salário (dias)</t>
  </si>
  <si>
    <t xml:space="preserve">Dias de Aviso prévio</t>
  </si>
  <si>
    <t xml:space="preserve">Multa FGTS</t>
  </si>
  <si>
    <t xml:space="preserve">1. Esta planilha é somente um modelo-base e deve ser ajustada conforme cada caso concreto.</t>
  </si>
  <si>
    <t xml:space="preserve">2. Preencher somente células em amarelo</t>
  </si>
  <si>
    <t xml:space="preserve">O orçamento deve ser realizado por responsável técnico habilitado e é </t>
  </si>
  <si>
    <t xml:space="preserve">de responsabilidade do seu autor.</t>
  </si>
  <si>
    <t xml:space="preserve">5. Composição do BDI - Benefícios e Despesas Indiretas</t>
  </si>
  <si>
    <t xml:space="preserve">Referência estudo TCE</t>
  </si>
  <si>
    <t xml:space="preserve">1° Quartil</t>
  </si>
  <si>
    <t xml:space="preserve">Médio</t>
  </si>
  <si>
    <t xml:space="preserve">3° Quartil</t>
  </si>
  <si>
    <t xml:space="preserve">Administração Central</t>
  </si>
  <si>
    <t xml:space="preserve">AC</t>
  </si>
  <si>
    <t xml:space="preserve">Seguros/Riscos/Garantias</t>
  </si>
  <si>
    <t xml:space="preserve">SRG</t>
  </si>
  <si>
    <t xml:space="preserve">Lucro</t>
  </si>
  <si>
    <t xml:space="preserve">L</t>
  </si>
  <si>
    <t xml:space="preserve">Despesas Financeiras</t>
  </si>
  <si>
    <t xml:space="preserve">DF</t>
  </si>
  <si>
    <t xml:space="preserve">i</t>
  </si>
  <si>
    <t xml:space="preserve">Tributos - ISS</t>
  </si>
  <si>
    <t xml:space="preserve">T</t>
  </si>
  <si>
    <t xml:space="preserve">DU</t>
  </si>
  <si>
    <t xml:space="preserve">Tributos - PIS/COFINS/ e CPP se houver</t>
  </si>
  <si>
    <t xml:space="preserve">Fórmula para o cálculo do BDI:</t>
  </si>
  <si>
    <t xml:space="preserve">{[(1+AC+SRG) x (1+L) x (1+DF)] / (1-T)} -1</t>
  </si>
  <si>
    <t xml:space="preserve">Resultado do cálculo do BDI:</t>
  </si>
  <si>
    <t xml:space="preserve">6. Depreciação Referencial TCE/RS (%)</t>
  </si>
  <si>
    <t xml:space="preserve">Idade do veículo (ano)</t>
  </si>
  <si>
    <t xml:space="preserve">Depreciação Média</t>
  </si>
  <si>
    <t xml:space="preserve">Médias de orçamentos fornecidos para formação de preços</t>
  </si>
  <si>
    <t xml:space="preserve">Extintor 1 kg</t>
  </si>
  <si>
    <t xml:space="preserve">Vendedor</t>
  </si>
  <si>
    <t xml:space="preserve">Frete</t>
  </si>
  <si>
    <t xml:space="preserve">Total</t>
  </si>
  <si>
    <t xml:space="preserve">Mercado Livre (loja online)*</t>
  </si>
  <si>
    <t xml:space="preserve">Amazon (loja online)*</t>
  </si>
  <si>
    <t xml:space="preserve">Média</t>
  </si>
  <si>
    <t xml:space="preserve">*Orçamento apresenta valor de 2 kg.</t>
  </si>
  <si>
    <t xml:space="preserve">Extintor 4 kg</t>
  </si>
  <si>
    <t xml:space="preserve">Diesel S10 valor litro</t>
  </si>
  <si>
    <t xml:space="preserve">Vacaria São Pedro</t>
  </si>
  <si>
    <t xml:space="preserve">Posto Glória</t>
  </si>
  <si>
    <t xml:space="preserve">Andreazza Mega Postos</t>
  </si>
  <si>
    <t xml:space="preserve">Óleo do motor 15w40 valor litro</t>
  </si>
  <si>
    <t xml:space="preserve">Pneu 215/75R16</t>
  </si>
  <si>
    <t xml:space="preserve">Pneus Free.com (loja online)</t>
  </si>
  <si>
    <t xml:space="preserve">Guaporé Pneus (loja online)</t>
  </si>
  <si>
    <t xml:space="preserve">Pneu Store (loja online)</t>
  </si>
  <si>
    <t xml:space="preserve">Pneu 215/75R17,5</t>
  </si>
  <si>
    <t xml:space="preserve">Pneu Best (loja online)</t>
  </si>
  <si>
    <t xml:space="preserve">Xbri Pneus (loja online)</t>
  </si>
  <si>
    <t xml:space="preserve">Pneu 275/80R22,5</t>
  </si>
  <si>
    <t xml:space="preserve">Carga Pesada Pneus (loja online)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</si>
</sst>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* #,##0.00\ ;* \(#,##0.00\);* \-#\ ;@\ "/>
    <numFmt numFmtId="166" formatCode="#,##0.00"/>
    <numFmt numFmtId="167" formatCode="0"/>
    <numFmt numFmtId="168" formatCode="[$R$-416]\ #,##0.00;[RED]\-[$R$-416]\ #,##0.00"/>
    <numFmt numFmtId="169" formatCode="0.00%"/>
    <numFmt numFmtId="170" formatCode="_ &quot;R$ &quot;* #,##0.00_ ;_ &quot;R$ &quot;* \-#,##0.00_ ;_ &quot;R$ &quot;* \-??_ ;_ @_ "/>
    <numFmt numFmtId="171" formatCode="* #,##0\ ;* \(#,##0\);* \-#\ ;@\ "/>
    <numFmt numFmtId="172" formatCode="0.00"/>
    <numFmt numFmtId="173" formatCode="0%"/>
    <numFmt numFmtId="174" formatCode="* #,##0.0000\ ;* \(#,##0.0000\);* \-#\ ;@\ "/>
    <numFmt numFmtId="175" formatCode="# ??/??"/>
    <numFmt numFmtId="176" formatCode="* #,##0.00\ ;\-* #,##0.00\ ;* \-#\ ;@"/>
    <numFmt numFmtId="177" formatCode="#,##0"/>
    <numFmt numFmtId="178" formatCode="_ * #,##0.00_ ;_ * \-#,##0.00_ ;_ * \-??_ ;_ @_ "/>
    <numFmt numFmtId="179" formatCode="* #,##0.000\ ;* \(#,##0.000\);* \-#\ ;@\ "/>
    <numFmt numFmtId="180" formatCode="_ * #,##0_ ;_ * \-#,##0_ ;_ * \-??_ ;_ @_ "/>
    <numFmt numFmtId="181" formatCode="_(* #,##0.00_);_(* \(#,##0.00\);_(* \-??_);_(@_)"/>
    <numFmt numFmtId="182" formatCode="#,##0.0000"/>
    <numFmt numFmtId="183" formatCode="0.0000"/>
  </numFmts>
  <fonts count="2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0"/>
      <charset val="1"/>
    </font>
    <font>
      <b val="true"/>
      <sz val="14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0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u val="single"/>
      <sz val="9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u val="single"/>
      <sz val="10"/>
      <color rgb="FF0000FF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sz val="9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FF0000"/>
      <name val="Arial"/>
      <family val="0"/>
      <charset val="1"/>
    </font>
    <font>
      <sz val="10"/>
      <name val="Arial"/>
      <family val="2"/>
    </font>
    <font>
      <b val="true"/>
      <sz val="12"/>
      <color rgb="FFFF0000"/>
      <name val="Arial"/>
      <family val="0"/>
      <charset val="1"/>
    </font>
    <font>
      <b val="true"/>
      <sz val="14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rgb="FF000000"/>
      <name val="Arial"/>
      <family val="2"/>
      <charset val="1"/>
    </font>
    <font>
      <b val="true"/>
      <sz val="10"/>
      <color rgb="FFFF0000"/>
      <name val="Arial"/>
      <family val="0"/>
      <charset val="1"/>
    </font>
    <font>
      <b val="true"/>
      <sz val="12"/>
      <color rgb="FF00000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BFBFBF"/>
        <bgColor rgb="FFC0C0C0"/>
      </patternFill>
    </fill>
    <fill>
      <patternFill patternType="solid">
        <fgColor rgb="FFFFF200"/>
        <bgColor rgb="FFFFFF00"/>
      </patternFill>
    </fill>
    <fill>
      <patternFill patternType="solid">
        <fgColor rgb="FFFFFF00"/>
        <bgColor rgb="FFFFF200"/>
      </patternFill>
    </fill>
    <fill>
      <patternFill patternType="solid">
        <fgColor rgb="FFC0C0C0"/>
        <bgColor rgb="FFBFBFBF"/>
      </patternFill>
    </fill>
    <fill>
      <patternFill patternType="solid">
        <fgColor rgb="FFC6D9F0"/>
        <bgColor rgb="FFD8D8D8"/>
      </patternFill>
    </fill>
    <fill>
      <patternFill patternType="solid">
        <fgColor theme="0"/>
        <bgColor rgb="FFEEECE1"/>
      </patternFill>
    </fill>
    <fill>
      <patternFill patternType="solid">
        <fgColor rgb="FFFAA61A"/>
        <bgColor rgb="FFFFCC00"/>
      </patternFill>
    </fill>
    <fill>
      <patternFill patternType="solid">
        <fgColor rgb="FFD8D8D8"/>
        <bgColor rgb="FFDDD9C3"/>
      </patternFill>
    </fill>
    <fill>
      <patternFill patternType="solid">
        <fgColor rgb="FFA5A5A5"/>
        <bgColor rgb="FFBFBFBF"/>
      </patternFill>
    </fill>
    <fill>
      <patternFill patternType="solid">
        <fgColor rgb="FFDDD9C3"/>
        <bgColor rgb="FFD8D8D8"/>
      </patternFill>
    </fill>
    <fill>
      <patternFill patternType="solid">
        <fgColor rgb="FFEEECE1"/>
        <bgColor rgb="FFD8D8D8"/>
      </patternFill>
    </fill>
  </fills>
  <borders count="4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medium">
        <color rgb="FF000080"/>
      </right>
      <top style="medium">
        <color rgb="FF000080"/>
      </top>
      <bottom style="medium">
        <color rgb="FF000080"/>
      </bottom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3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3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4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0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6" borderId="23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4" fontId="0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5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0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0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5" fontId="0" fillId="7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0" fillId="4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8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6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6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0" fillId="4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0" fillId="0" borderId="2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9" fontId="0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2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80" fontId="0" fillId="7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1" fontId="0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1" fontId="0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0" fontId="0" fillId="7" borderId="2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1" fontId="13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2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0" borderId="2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8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3" borderId="3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5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2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8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0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22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9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9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22" fillId="9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23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10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10" borderId="3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22" fillId="1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22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11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2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4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8" fillId="4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4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8" fillId="0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4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9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9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2" fillId="9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0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3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11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2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12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12" borderId="3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6D9F0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D8D8D8"/>
      <rgbColor rgb="FFFFFF99"/>
      <rgbColor rgb="FFBFBFBF"/>
      <rgbColor rgb="FFFF99CC"/>
      <rgbColor rgb="FFCC99FF"/>
      <rgbColor rgb="FFDDD9C3"/>
      <rgbColor rgb="FF3366FF"/>
      <rgbColor rgb="FF33CCCC"/>
      <rgbColor rgb="FF99CC00"/>
      <rgbColor rgb="FFFFCC00"/>
      <rgbColor rgb="FFFAA61A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944"/>
  <sheetViews>
    <sheetView showFormulas="false" showGridLines="true" showRowColHeaders="true" showZeros="true" rightToLeft="false" tabSelected="true" showOutlineSymbols="true" defaultGridColor="true" view="normal" topLeftCell="A131" colorId="64" zoomScale="95" zoomScaleNormal="95" zoomScalePageLayoutView="100" workbookViewId="0">
      <selection pane="topLeft" activeCell="C123" activeCellId="0" sqref="C123"/>
    </sheetView>
  </sheetViews>
  <sheetFormatPr defaultColWidth="11.5703125" defaultRowHeight="12.75" customHeight="true" zeroHeight="false" outlineLevelRow="0" outlineLevelCol="0"/>
  <cols>
    <col collapsed="false" customWidth="true" hidden="false" outlineLevel="0" max="1" min="1" style="0" width="44.42"/>
    <col collapsed="false" customWidth="true" hidden="false" outlineLevel="0" max="2" min="2" style="0" width="16"/>
    <col collapsed="false" customWidth="true" hidden="false" outlineLevel="0" max="3" min="3" style="0" width="11.85"/>
    <col collapsed="false" customWidth="true" hidden="false" outlineLevel="0" max="4" min="4" style="0" width="14.57"/>
    <col collapsed="false" customWidth="true" hidden="false" outlineLevel="0" max="5" min="5" style="0" width="15.42"/>
    <col collapsed="false" customWidth="true" hidden="false" outlineLevel="0" max="6" min="6" style="0" width="13.42"/>
    <col collapsed="false" customWidth="true" hidden="false" outlineLevel="0" max="7" min="7" style="0" width="28.14"/>
    <col collapsed="false" customWidth="true" hidden="false" outlineLevel="0" max="8" min="8" style="0" width="9.14"/>
    <col collapsed="false" customWidth="true" hidden="false" outlineLevel="0" max="9" min="9" style="0" width="14.42"/>
    <col collapsed="false" customWidth="true" hidden="false" outlineLevel="0" max="10" min="10" style="0" width="13.42"/>
    <col collapsed="false" customWidth="true" hidden="false" outlineLevel="0" max="11" min="11" style="0" width="16.57"/>
    <col collapsed="false" customWidth="true" hidden="false" outlineLevel="0" max="26" min="12" style="0" width="9.14"/>
    <col collapsed="false" customWidth="true" hidden="false" outlineLevel="0" max="64" min="27" style="0" width="12.71"/>
  </cols>
  <sheetData>
    <row r="1" customFormat="false" ht="17.25" hidden="false" customHeight="true" outlineLevel="0" collapsed="false">
      <c r="A1" s="1" t="s">
        <v>0</v>
      </c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4.25" hidden="false" customHeight="true" outlineLevel="0" collapsed="false">
      <c r="A2" s="4"/>
      <c r="B2" s="3"/>
      <c r="C2" s="3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21" hidden="false" customHeight="true" outlineLevel="0" collapsed="false">
      <c r="A3" s="5" t="s">
        <v>1</v>
      </c>
      <c r="B3" s="5"/>
      <c r="C3" s="5"/>
      <c r="D3" s="5"/>
      <c r="E3" s="5"/>
      <c r="F3" s="5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3.8" hidden="false" customHeight="false" outlineLevel="0" collapsed="false">
      <c r="A4" s="6" t="s">
        <v>2</v>
      </c>
      <c r="B4" s="6"/>
      <c r="C4" s="6"/>
      <c r="D4" s="6"/>
      <c r="E4" s="6"/>
      <c r="F4" s="6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3.5" hidden="false" customHeight="true" outlineLevel="0" collapsed="false">
      <c r="A5" s="7"/>
      <c r="B5" s="8"/>
      <c r="C5" s="8"/>
      <c r="D5" s="2"/>
      <c r="E5" s="2"/>
      <c r="F5" s="9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5" hidden="false" customHeight="true" outlineLevel="0" collapsed="false">
      <c r="A6" s="10" t="s">
        <v>3</v>
      </c>
      <c r="B6" s="10"/>
      <c r="C6" s="10"/>
      <c r="D6" s="10"/>
      <c r="E6" s="10"/>
      <c r="F6" s="2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2.75" hidden="false" customHeight="true" outlineLevel="0" collapsed="false">
      <c r="A7" s="11" t="s">
        <v>4</v>
      </c>
      <c r="B7" s="11"/>
      <c r="C7" s="11"/>
      <c r="D7" s="11"/>
      <c r="E7" s="12" t="s">
        <v>5</v>
      </c>
      <c r="F7" s="2"/>
      <c r="G7" s="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2" hidden="false" customHeight="true" outlineLevel="0" collapsed="false">
      <c r="A8" s="13" t="str">
        <f aca="false">A25</f>
        <v>1.1. Motorista</v>
      </c>
      <c r="B8" s="14"/>
      <c r="C8" s="14"/>
      <c r="D8" s="15"/>
      <c r="E8" s="16" t="n">
        <f aca="false">C43</f>
        <v>1</v>
      </c>
      <c r="F8" s="2"/>
      <c r="G8" s="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6.5" hidden="false" customHeight="true" outlineLevel="0" collapsed="false">
      <c r="A9" s="13" t="s">
        <v>6</v>
      </c>
      <c r="B9" s="14"/>
      <c r="C9" s="14"/>
      <c r="D9" s="15"/>
      <c r="E9" s="17" t="n">
        <v>3767.43</v>
      </c>
      <c r="F9" s="2"/>
      <c r="G9" s="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2.75" hidden="false" customHeight="true" outlineLevel="0" collapsed="false">
      <c r="A10" s="13" t="s">
        <v>7</v>
      </c>
      <c r="B10" s="14"/>
      <c r="C10" s="14"/>
      <c r="D10" s="15"/>
      <c r="E10" s="18"/>
      <c r="F10" s="2"/>
      <c r="G10" s="1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customFormat="false" ht="21.75" hidden="false" customHeight="true" outlineLevel="0" collapsed="false">
      <c r="A11" s="13" t="str">
        <f aca="false">A46</f>
        <v>1.2. Monitor</v>
      </c>
      <c r="B11" s="14"/>
      <c r="C11" s="14"/>
      <c r="D11" s="15"/>
      <c r="E11" s="17" t="n">
        <v>1789.04</v>
      </c>
      <c r="F11" s="2"/>
      <c r="G11" s="19"/>
      <c r="H11" s="20"/>
      <c r="I11" s="20"/>
      <c r="J11" s="20"/>
      <c r="K11" s="21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customFormat="false" ht="12.75" hidden="false" customHeight="true" outlineLevel="0" collapsed="false">
      <c r="A12" s="22" t="s">
        <v>8</v>
      </c>
      <c r="B12" s="23"/>
      <c r="C12" s="23"/>
      <c r="D12" s="24"/>
      <c r="E12" s="25" t="n">
        <f aca="false">SUM(E8)</f>
        <v>1</v>
      </c>
      <c r="F12" s="2"/>
      <c r="G12" s="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5" hidden="false" customHeight="true" outlineLevel="0" collapsed="false">
      <c r="A13" s="26"/>
      <c r="B13" s="27"/>
      <c r="C13" s="2"/>
      <c r="D13" s="2"/>
      <c r="E13" s="9"/>
      <c r="F13" s="2"/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5" hidden="false" customHeight="true" outlineLevel="0" collapsed="false">
      <c r="A14" s="28" t="s">
        <v>9</v>
      </c>
      <c r="B14" s="28"/>
      <c r="C14" s="28"/>
      <c r="D14" s="28"/>
      <c r="E14" s="12" t="s">
        <v>5</v>
      </c>
      <c r="F14" s="3"/>
      <c r="G14" s="2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5" hidden="false" customHeight="true" outlineLevel="0" collapsed="false">
      <c r="A15" s="29" t="str">
        <f aca="false">+A92</f>
        <v>2.1. Veículo</v>
      </c>
      <c r="B15" s="30"/>
      <c r="C15" s="30"/>
      <c r="D15" s="31"/>
      <c r="E15" s="32" t="n">
        <f aca="false">C107</f>
        <v>1</v>
      </c>
      <c r="F15" s="3"/>
      <c r="G15" s="2"/>
      <c r="H15" s="3"/>
      <c r="I15" s="20"/>
      <c r="J15" s="20"/>
      <c r="K15" s="20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5" hidden="false" customHeight="true" outlineLevel="0" collapsed="false">
      <c r="A16" s="29" t="s">
        <v>10</v>
      </c>
      <c r="B16" s="30"/>
      <c r="C16" s="30"/>
      <c r="D16" s="31"/>
      <c r="E16" s="33" t="n">
        <v>19</v>
      </c>
      <c r="F16" s="3"/>
      <c r="G16" s="2"/>
      <c r="H16" s="3"/>
      <c r="I16" s="20"/>
      <c r="J16" s="20"/>
      <c r="K16" s="21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5" hidden="false" customHeight="true" outlineLevel="0" collapsed="false">
      <c r="A17" s="29" t="s">
        <v>11</v>
      </c>
      <c r="B17" s="30"/>
      <c r="C17" s="30"/>
      <c r="D17" s="31"/>
      <c r="E17" s="33" t="n">
        <v>103</v>
      </c>
      <c r="F17" s="3"/>
      <c r="G17" s="2"/>
      <c r="H17" s="3"/>
      <c r="I17" s="3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15" hidden="false" customHeight="true" outlineLevel="0" collapsed="false">
      <c r="A18" s="29" t="s">
        <v>12</v>
      </c>
      <c r="B18" s="30"/>
      <c r="C18" s="30"/>
      <c r="D18" s="31"/>
      <c r="E18" s="33" t="n">
        <f aca="false">E16*E17</f>
        <v>1957</v>
      </c>
      <c r="F18" s="3"/>
      <c r="G18" s="2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5" hidden="false" customHeight="true" outlineLevel="0" collapsed="false">
      <c r="A19" s="2"/>
      <c r="B19" s="2"/>
      <c r="C19" s="2"/>
      <c r="D19" s="3"/>
      <c r="E19" s="35"/>
      <c r="F19" s="3"/>
      <c r="G19" s="2"/>
      <c r="H19" s="3"/>
      <c r="I19" s="36"/>
      <c r="J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5" hidden="false" customHeight="true" outlineLevel="0" collapsed="false">
      <c r="A20" s="2"/>
      <c r="B20" s="2"/>
      <c r="C20" s="2"/>
      <c r="D20" s="3"/>
      <c r="E20" s="37"/>
      <c r="F20" s="3"/>
      <c r="G20" s="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15" hidden="false" customHeight="true" outlineLevel="0" collapsed="false">
      <c r="A21" s="38" t="s">
        <v>13</v>
      </c>
      <c r="B21" s="39" t="n">
        <v>1</v>
      </c>
      <c r="C21" s="40"/>
      <c r="D21" s="41"/>
      <c r="E21" s="42"/>
      <c r="F21" s="41"/>
      <c r="G21" s="2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5" hidden="false" customHeight="true" outlineLevel="0" collapsed="false">
      <c r="A22" s="2"/>
      <c r="B22" s="2"/>
      <c r="C22" s="2"/>
      <c r="D22" s="3"/>
      <c r="E22" s="37"/>
      <c r="F22" s="3"/>
      <c r="G22" s="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15" hidden="false" customHeight="true" outlineLevel="0" collapsed="false">
      <c r="A23" s="41" t="s">
        <v>14</v>
      </c>
      <c r="B23" s="3"/>
      <c r="C23" s="3"/>
      <c r="D23" s="2"/>
      <c r="E23" s="2"/>
      <c r="F23" s="2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15" hidden="false" customHeight="true" outlineLevel="0" collapsed="false">
      <c r="A24" s="3"/>
      <c r="B24" s="3"/>
      <c r="C24" s="3"/>
      <c r="D24" s="2"/>
      <c r="E24" s="2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5" hidden="false" customHeight="true" outlineLevel="0" collapsed="false">
      <c r="A25" s="3" t="s">
        <v>15</v>
      </c>
      <c r="B25" s="3"/>
      <c r="C25" s="3"/>
      <c r="D25" s="2"/>
      <c r="E25" s="2"/>
      <c r="F25" s="2"/>
      <c r="G25" s="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5" hidden="false" customHeight="true" outlineLevel="0" collapsed="false">
      <c r="A26" s="43" t="s">
        <v>16</v>
      </c>
      <c r="B26" s="44" t="s">
        <v>17</v>
      </c>
      <c r="C26" s="44" t="s">
        <v>5</v>
      </c>
      <c r="D26" s="45" t="s">
        <v>18</v>
      </c>
      <c r="E26" s="45" t="s">
        <v>19</v>
      </c>
      <c r="F26" s="46" t="s">
        <v>20</v>
      </c>
      <c r="G26" s="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2.75" hidden="false" customHeight="true" outlineLevel="0" collapsed="false">
      <c r="A27" s="47" t="s">
        <v>21</v>
      </c>
      <c r="B27" s="48" t="s">
        <v>22</v>
      </c>
      <c r="C27" s="48" t="n">
        <v>1</v>
      </c>
      <c r="D27" s="49" t="n">
        <f aca="false">ROUND((E9*E10)+E9,2)</f>
        <v>3767.43</v>
      </c>
      <c r="E27" s="49" t="n">
        <f aca="false">C27*D27</f>
        <v>3767.43</v>
      </c>
      <c r="F27" s="2"/>
      <c r="G27" s="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5.75" hidden="true" customHeight="true" outlineLevel="0" collapsed="false">
      <c r="A28" s="47" t="s">
        <v>23</v>
      </c>
      <c r="B28" s="48" t="s">
        <v>22</v>
      </c>
      <c r="C28" s="48" t="n">
        <v>1</v>
      </c>
      <c r="D28" s="50" t="n">
        <v>1100</v>
      </c>
      <c r="E28" s="50"/>
      <c r="F28" s="2"/>
      <c r="G28" s="40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customFormat="false" ht="15.75" hidden="true" customHeight="true" outlineLevel="0" collapsed="false">
      <c r="A29" s="51" t="s">
        <v>24</v>
      </c>
      <c r="B29" s="52" t="s">
        <v>25</v>
      </c>
      <c r="C29" s="53"/>
      <c r="D29" s="51"/>
      <c r="E29" s="51"/>
      <c r="F29" s="2"/>
      <c r="G29" s="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12.75" hidden="true" customHeight="true" outlineLevel="0" collapsed="false">
      <c r="A30" s="51"/>
      <c r="B30" s="52" t="s">
        <v>26</v>
      </c>
      <c r="C30" s="50" t="n">
        <f aca="false">C29*8/7</f>
        <v>0</v>
      </c>
      <c r="D30" s="50" t="n">
        <f aca="false">D27/220*0.2</f>
        <v>3.42493636363636</v>
      </c>
      <c r="E30" s="50" t="n">
        <f aca="false">C29*D30</f>
        <v>0</v>
      </c>
      <c r="F30" s="2"/>
      <c r="G30" s="2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1.25" hidden="false" customHeight="true" outlineLevel="0" collapsed="false">
      <c r="A31" s="51" t="s">
        <v>27</v>
      </c>
      <c r="B31" s="52" t="s">
        <v>28</v>
      </c>
      <c r="C31" s="53"/>
      <c r="D31" s="50" t="n">
        <v>23.76</v>
      </c>
      <c r="E31" s="50" t="n">
        <f aca="false">C31*D31</f>
        <v>0</v>
      </c>
      <c r="F31" s="2"/>
      <c r="G31" s="2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3.5" hidden="true" customHeight="true" outlineLevel="0" collapsed="false">
      <c r="A32" s="51" t="s">
        <v>29</v>
      </c>
      <c r="B32" s="52" t="s">
        <v>25</v>
      </c>
      <c r="C32" s="53"/>
      <c r="D32" s="50"/>
      <c r="E32" s="50"/>
      <c r="F32" s="2"/>
      <c r="G32" s="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2.75" hidden="true" customHeight="true" outlineLevel="0" collapsed="false">
      <c r="A33" s="51"/>
      <c r="B33" s="52" t="s">
        <v>26</v>
      </c>
      <c r="C33" s="50" t="n">
        <f aca="false">C32*8/7</f>
        <v>0</v>
      </c>
      <c r="D33" s="50" t="n">
        <f aca="false">D27/220*2*1.2</f>
        <v>41.0992363636364</v>
      </c>
      <c r="E33" s="50" t="n">
        <f aca="false">C33*D33</f>
        <v>0</v>
      </c>
      <c r="F33" s="2"/>
      <c r="G33" s="2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5" hidden="false" customHeight="true" outlineLevel="0" collapsed="false">
      <c r="A34" s="51" t="s">
        <v>30</v>
      </c>
      <c r="B34" s="52" t="s">
        <v>28</v>
      </c>
      <c r="C34" s="53"/>
      <c r="D34" s="50" t="n">
        <v>17.82</v>
      </c>
      <c r="E34" s="50" t="n">
        <f aca="false">C34*D34</f>
        <v>0</v>
      </c>
      <c r="F34" s="2"/>
      <c r="G34" s="2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2.75" hidden="false" customHeight="false" outlineLevel="0" collapsed="false">
      <c r="A35" s="51" t="s">
        <v>31</v>
      </c>
      <c r="B35" s="52" t="s">
        <v>25</v>
      </c>
      <c r="C35" s="53"/>
      <c r="D35" s="50"/>
      <c r="E35" s="50"/>
      <c r="F35" s="2"/>
      <c r="G35" s="2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12.75" hidden="true" customHeight="true" outlineLevel="0" collapsed="false">
      <c r="A36" s="51"/>
      <c r="B36" s="52" t="s">
        <v>26</v>
      </c>
      <c r="C36" s="50" t="n">
        <f aca="false">C35*8/7</f>
        <v>0</v>
      </c>
      <c r="D36" s="50" t="n">
        <f aca="false">D27/220*1.5*1.2</f>
        <v>30.8244272727273</v>
      </c>
      <c r="E36" s="50" t="n">
        <f aca="false">C36*D36</f>
        <v>0</v>
      </c>
      <c r="F36" s="2"/>
      <c r="G36" s="2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2.75" hidden="true" customHeight="true" outlineLevel="0" collapsed="false">
      <c r="A37" s="51" t="s">
        <v>32</v>
      </c>
      <c r="B37" s="52" t="s">
        <v>33</v>
      </c>
      <c r="C37" s="3"/>
      <c r="D37" s="50" t="n">
        <f aca="false">63/302*(SUM(E31:E36))</f>
        <v>0</v>
      </c>
      <c r="E37" s="50" t="n">
        <f aca="false">D37</f>
        <v>0</v>
      </c>
      <c r="F37" s="2"/>
      <c r="G37" s="2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12.75" hidden="true" customHeight="true" outlineLevel="0" collapsed="false">
      <c r="A38" s="51" t="s">
        <v>34</v>
      </c>
      <c r="B38" s="52"/>
      <c r="C38" s="54" t="n">
        <v>0</v>
      </c>
      <c r="D38" s="50"/>
      <c r="E38" s="50"/>
      <c r="F38" s="2"/>
      <c r="G38" s="2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12.75" hidden="true" customHeight="true" outlineLevel="0" collapsed="false">
      <c r="A39" s="51" t="s">
        <v>35</v>
      </c>
      <c r="B39" s="52" t="s">
        <v>36</v>
      </c>
      <c r="C39" s="50" t="n">
        <v>0</v>
      </c>
      <c r="D39" s="50" t="n">
        <f aca="false">IF(C38=2,SUM(E27:E37),IF(C38=1,SUM(E27:E37)*D28/D27,0))</f>
        <v>0</v>
      </c>
      <c r="E39" s="50" t="n">
        <f aca="false">C39*D39/100</f>
        <v>0</v>
      </c>
      <c r="F39" s="2"/>
      <c r="G39" s="2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12.75" hidden="false" customHeight="true" outlineLevel="0" collapsed="false">
      <c r="A40" s="55" t="s">
        <v>37</v>
      </c>
      <c r="B40" s="56"/>
      <c r="C40" s="56"/>
      <c r="D40" s="57"/>
      <c r="E40" s="58" t="n">
        <f aca="false">SUM(E27:E39)</f>
        <v>3767.43</v>
      </c>
      <c r="F40" s="40"/>
      <c r="G40" s="2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2.75" hidden="false" customHeight="true" outlineLevel="0" collapsed="false">
      <c r="A41" s="51" t="s">
        <v>38</v>
      </c>
      <c r="B41" s="52" t="s">
        <v>36</v>
      </c>
      <c r="C41" s="59" t="n">
        <f aca="false">'16.Encargos Sociais'!C38</f>
        <v>0.706</v>
      </c>
      <c r="D41" s="50" t="n">
        <f aca="false">E40</f>
        <v>3767.43</v>
      </c>
      <c r="E41" s="50" t="n">
        <f aca="false">D41*C41</f>
        <v>2659.80558</v>
      </c>
      <c r="F41" s="2"/>
      <c r="G41" s="2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2.75" hidden="false" customHeight="true" outlineLevel="0" collapsed="false">
      <c r="A42" s="55" t="s">
        <v>39</v>
      </c>
      <c r="B42" s="56"/>
      <c r="C42" s="56"/>
      <c r="D42" s="57"/>
      <c r="E42" s="58" t="n">
        <f aca="false">E40+E41</f>
        <v>6427.23558</v>
      </c>
      <c r="F42" s="40"/>
      <c r="G42" s="2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2.75" hidden="false" customHeight="true" outlineLevel="0" collapsed="false">
      <c r="A43" s="51" t="s">
        <v>40</v>
      </c>
      <c r="B43" s="52" t="s">
        <v>41</v>
      </c>
      <c r="C43" s="60" t="n">
        <v>1</v>
      </c>
      <c r="D43" s="50" t="n">
        <f aca="false">E42</f>
        <v>6427.23558</v>
      </c>
      <c r="E43" s="50" t="n">
        <f aca="false">C43*D43</f>
        <v>6427.23558</v>
      </c>
      <c r="F43" s="2"/>
      <c r="G43" s="2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2.75" hidden="false" customHeight="true" outlineLevel="0" collapsed="false">
      <c r="A44" s="3"/>
      <c r="B44" s="3"/>
      <c r="C44" s="3"/>
      <c r="D44" s="61" t="s">
        <v>42</v>
      </c>
      <c r="E44" s="62" t="n">
        <v>1</v>
      </c>
      <c r="F44" s="63" t="n">
        <f aca="false">E43*E44</f>
        <v>6427.23558</v>
      </c>
      <c r="G44" s="2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12.75" hidden="false" customHeight="true" outlineLevel="0" collapsed="false">
      <c r="A45" s="3"/>
      <c r="B45" s="3"/>
      <c r="C45" s="3"/>
      <c r="D45" s="61"/>
      <c r="E45" s="2"/>
      <c r="F45" s="2"/>
      <c r="G45" s="2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2.75" hidden="false" customHeight="true" outlineLevel="0" collapsed="false">
      <c r="A46" s="3" t="s">
        <v>43</v>
      </c>
      <c r="B46" s="3"/>
      <c r="C46" s="3"/>
      <c r="D46" s="2"/>
      <c r="E46" s="2"/>
      <c r="F46" s="2"/>
      <c r="G46" s="2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2.75" hidden="false" customHeight="true" outlineLevel="0" collapsed="false">
      <c r="A47" s="43" t="s">
        <v>16</v>
      </c>
      <c r="B47" s="44" t="s">
        <v>17</v>
      </c>
      <c r="C47" s="44" t="s">
        <v>5</v>
      </c>
      <c r="D47" s="45" t="s">
        <v>18</v>
      </c>
      <c r="E47" s="45" t="s">
        <v>19</v>
      </c>
      <c r="F47" s="46" t="s">
        <v>20</v>
      </c>
      <c r="G47" s="40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customFormat="false" ht="12.75" hidden="false" customHeight="true" outlineLevel="0" collapsed="false">
      <c r="A48" s="47" t="s">
        <v>21</v>
      </c>
      <c r="B48" s="48" t="s">
        <v>22</v>
      </c>
      <c r="C48" s="48" t="n">
        <v>1</v>
      </c>
      <c r="D48" s="49" t="n">
        <f aca="false">E11</f>
        <v>1789.04</v>
      </c>
      <c r="E48" s="49" t="n">
        <f aca="false">C48*D48</f>
        <v>1789.04</v>
      </c>
      <c r="F48" s="2"/>
      <c r="G48" s="2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2.75" hidden="false" customHeight="true" outlineLevel="0" collapsed="false">
      <c r="A49" s="55" t="s">
        <v>37</v>
      </c>
      <c r="B49" s="56"/>
      <c r="C49" s="56"/>
      <c r="D49" s="57"/>
      <c r="E49" s="58" t="n">
        <f aca="false">SUM(E48)</f>
        <v>1789.04</v>
      </c>
      <c r="F49" s="40"/>
      <c r="G49" s="40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customFormat="false" ht="12.75" hidden="false" customHeight="true" outlineLevel="0" collapsed="false">
      <c r="A50" s="51" t="s">
        <v>38</v>
      </c>
      <c r="B50" s="52" t="s">
        <v>36</v>
      </c>
      <c r="C50" s="59" t="n">
        <f aca="false">'16.Encargos Sociais'!C38</f>
        <v>0.706</v>
      </c>
      <c r="D50" s="50" t="n">
        <f aca="false">E49</f>
        <v>1789.04</v>
      </c>
      <c r="E50" s="50" t="n">
        <f aca="false">D50*C50</f>
        <v>1263.06224</v>
      </c>
      <c r="F50" s="2"/>
      <c r="G50" s="2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2.75" hidden="false" customHeight="true" outlineLevel="0" collapsed="false">
      <c r="A51" s="55" t="s">
        <v>39</v>
      </c>
      <c r="B51" s="56"/>
      <c r="C51" s="56"/>
      <c r="D51" s="57"/>
      <c r="E51" s="58" t="n">
        <f aca="false">E49+E50</f>
        <v>3052.10224</v>
      </c>
      <c r="F51" s="40"/>
      <c r="G51" s="2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2.75" hidden="false" customHeight="true" outlineLevel="0" collapsed="false">
      <c r="A52" s="51" t="s">
        <v>40</v>
      </c>
      <c r="B52" s="52" t="s">
        <v>41</v>
      </c>
      <c r="C52" s="60" t="n">
        <v>1</v>
      </c>
      <c r="D52" s="50" t="n">
        <f aca="false">E51</f>
        <v>3052.10224</v>
      </c>
      <c r="E52" s="50" t="n">
        <f aca="false">C52*D52</f>
        <v>3052.10224</v>
      </c>
      <c r="F52" s="2"/>
      <c r="G52" s="2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2.75" hidden="false" customHeight="true" outlineLevel="0" collapsed="false">
      <c r="A53" s="3"/>
      <c r="B53" s="3"/>
      <c r="C53" s="3"/>
      <c r="D53" s="61" t="s">
        <v>42</v>
      </c>
      <c r="E53" s="62" t="n">
        <v>1</v>
      </c>
      <c r="F53" s="63" t="n">
        <f aca="false">E52*E53</f>
        <v>3052.10224</v>
      </c>
      <c r="G53" s="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2.75" hidden="false" customHeight="true" outlineLevel="0" collapsed="false">
      <c r="A54" s="3"/>
      <c r="B54" s="3"/>
      <c r="C54" s="3"/>
      <c r="D54" s="61"/>
      <c r="E54" s="2"/>
      <c r="F54" s="2"/>
      <c r="G54" s="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2.75" hidden="false" customHeight="true" outlineLevel="0" collapsed="false">
      <c r="A55" s="3"/>
      <c r="B55" s="3"/>
      <c r="C55" s="3"/>
      <c r="D55" s="2"/>
      <c r="E55" s="2"/>
      <c r="F55" s="2"/>
      <c r="G55" s="2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2.75" hidden="false" customHeight="true" outlineLevel="0" collapsed="false">
      <c r="A56" s="3" t="s">
        <v>44</v>
      </c>
      <c r="B56" s="64"/>
      <c r="C56" s="3"/>
      <c r="D56" s="3"/>
      <c r="E56" s="2"/>
      <c r="F56" s="2"/>
      <c r="G56" s="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2.75" hidden="false" customHeight="true" outlineLevel="0" collapsed="false">
      <c r="A57" s="43" t="s">
        <v>16</v>
      </c>
      <c r="B57" s="44" t="s">
        <v>17</v>
      </c>
      <c r="C57" s="44" t="s">
        <v>5</v>
      </c>
      <c r="D57" s="45" t="s">
        <v>18</v>
      </c>
      <c r="E57" s="45" t="s">
        <v>19</v>
      </c>
      <c r="F57" s="46" t="s">
        <v>20</v>
      </c>
      <c r="G57" s="2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2.75" hidden="false" customHeight="true" outlineLevel="0" collapsed="false">
      <c r="A58" s="51" t="s">
        <v>45</v>
      </c>
      <c r="B58" s="52" t="s">
        <v>33</v>
      </c>
      <c r="C58" s="65" t="n">
        <v>0</v>
      </c>
      <c r="D58" s="66" t="n">
        <v>0</v>
      </c>
      <c r="E58" s="50"/>
      <c r="F58" s="2"/>
      <c r="G58" s="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2.75" hidden="false" customHeight="true" outlineLevel="0" collapsed="false">
      <c r="A59" s="51" t="s">
        <v>46</v>
      </c>
      <c r="B59" s="52" t="s">
        <v>47</v>
      </c>
      <c r="C59" s="67" t="n">
        <v>0</v>
      </c>
      <c r="D59" s="50"/>
      <c r="E59" s="50"/>
      <c r="F59" s="2"/>
      <c r="G59" s="2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2.75" hidden="false" customHeight="true" outlineLevel="0" collapsed="false">
      <c r="A60" s="51" t="s">
        <v>48</v>
      </c>
      <c r="B60" s="52" t="s">
        <v>49</v>
      </c>
      <c r="C60" s="68" t="e">
        <f aca="false">$C$59*2*(#REF!)</f>
        <v>#REF!</v>
      </c>
      <c r="D60" s="49" t="str">
        <f aca="false">IFERROR((($C$59*2*$D$58)-(#REF!*0.06*C59/26))/($C$59*2),"-")</f>
        <v>-</v>
      </c>
      <c r="E60" s="50" t="str">
        <f aca="false">IFERROR(C60*D60,"-")</f>
        <v>-</v>
      </c>
      <c r="F60" s="2"/>
      <c r="G60" s="2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2.75" hidden="false" customHeight="true" outlineLevel="0" collapsed="false">
      <c r="A61" s="51" t="s">
        <v>50</v>
      </c>
      <c r="B61" s="48" t="s">
        <v>49</v>
      </c>
      <c r="C61" s="68" t="n">
        <f aca="false">$C$59*C58*(C43)</f>
        <v>0</v>
      </c>
      <c r="D61" s="49"/>
      <c r="E61" s="49" t="n">
        <f aca="false">C61*D58</f>
        <v>0</v>
      </c>
      <c r="F61" s="2"/>
      <c r="G61" s="2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1.25" hidden="false" customHeight="true" outlineLevel="0" collapsed="false">
      <c r="A62" s="3"/>
      <c r="B62" s="3"/>
      <c r="C62" s="3"/>
      <c r="D62" s="2"/>
      <c r="E62" s="2" t="s">
        <v>48</v>
      </c>
      <c r="F62" s="69" t="n">
        <v>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2.75" hidden="false" customHeight="true" outlineLevel="0" collapsed="false">
      <c r="A63" s="3"/>
      <c r="B63" s="3"/>
      <c r="C63" s="3"/>
      <c r="D63" s="2"/>
      <c r="E63" s="2" t="s">
        <v>50</v>
      </c>
      <c r="F63" s="69" t="n">
        <v>0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2.75" hidden="false" customHeight="true" outlineLevel="0" collapsed="false">
      <c r="A64" s="3"/>
      <c r="B64" s="3"/>
      <c r="C64" s="3"/>
      <c r="D64" s="2"/>
      <c r="E64" s="2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3.5" hidden="false" customHeight="true" outlineLevel="0" collapsed="false">
      <c r="A65" s="3" t="s">
        <v>51</v>
      </c>
      <c r="B65" s="3"/>
      <c r="C65" s="3"/>
      <c r="D65" s="2"/>
      <c r="E65" s="2"/>
      <c r="F65" s="40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2.75" hidden="false" customHeight="true" outlineLevel="0" collapsed="false">
      <c r="A66" s="43" t="s">
        <v>16</v>
      </c>
      <c r="B66" s="44" t="s">
        <v>17</v>
      </c>
      <c r="C66" s="44" t="s">
        <v>5</v>
      </c>
      <c r="D66" s="45" t="s">
        <v>18</v>
      </c>
      <c r="E66" s="45" t="s">
        <v>19</v>
      </c>
      <c r="F66" s="46" t="s">
        <v>20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2.75" hidden="false" customHeight="true" outlineLevel="0" collapsed="false">
      <c r="A67" s="51" t="s">
        <v>48</v>
      </c>
      <c r="B67" s="52" t="s">
        <v>52</v>
      </c>
      <c r="C67" s="68" t="n">
        <v>19</v>
      </c>
      <c r="D67" s="70" t="n">
        <v>37</v>
      </c>
      <c r="E67" s="71" t="n">
        <f aca="false">C67*D67</f>
        <v>703</v>
      </c>
      <c r="F67" s="40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2.75" hidden="false" customHeight="true" outlineLevel="0" collapsed="false">
      <c r="A68" s="51" t="s">
        <v>50</v>
      </c>
      <c r="B68" s="52" t="s">
        <v>52</v>
      </c>
      <c r="C68" s="68" t="n">
        <v>19</v>
      </c>
      <c r="D68" s="70" t="n">
        <v>37</v>
      </c>
      <c r="E68" s="71" t="n">
        <f aca="false">C68*D68</f>
        <v>703</v>
      </c>
      <c r="F68" s="40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2.75" hidden="false" customHeight="true" outlineLevel="0" collapsed="false">
      <c r="A69" s="51" t="s">
        <v>53</v>
      </c>
      <c r="B69" s="52" t="s">
        <v>52</v>
      </c>
      <c r="C69" s="68" t="n">
        <v>0</v>
      </c>
      <c r="D69" s="70" t="n">
        <v>0</v>
      </c>
      <c r="E69" s="71" t="n">
        <f aca="false">-SUM(E67:E68)*5.07%</f>
        <v>-71.2842</v>
      </c>
      <c r="F69" s="40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6.5" hidden="false" customHeight="true" outlineLevel="0" collapsed="false">
      <c r="A70" s="72" t="s">
        <v>54</v>
      </c>
      <c r="B70" s="3"/>
      <c r="C70" s="3"/>
      <c r="D70" s="2"/>
      <c r="E70" s="2"/>
      <c r="F70" s="69" t="n">
        <f aca="false">SUM(E67:E69)</f>
        <v>1334.7158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1.25" hidden="false" customHeight="true" outlineLevel="0" collapsed="false">
      <c r="A71" s="3"/>
      <c r="B71" s="3"/>
      <c r="C71" s="3"/>
      <c r="D71" s="2"/>
      <c r="E71" s="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2.75" hidden="false" customHeight="true" outlineLevel="0" collapsed="false">
      <c r="A72" s="3"/>
      <c r="B72" s="3"/>
      <c r="C72" s="3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2.75" hidden="false" customHeight="true" outlineLevel="0" collapsed="false">
      <c r="A73" s="3" t="s">
        <v>55</v>
      </c>
      <c r="B73" s="3"/>
      <c r="C73" s="3"/>
      <c r="D73" s="2"/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24.75" hidden="false" customHeight="true" outlineLevel="0" collapsed="false">
      <c r="A74" s="43" t="s">
        <v>16</v>
      </c>
      <c r="B74" s="44" t="s">
        <v>17</v>
      </c>
      <c r="C74" s="73" t="s">
        <v>56</v>
      </c>
      <c r="D74" s="45" t="s">
        <v>18</v>
      </c>
      <c r="E74" s="45" t="s">
        <v>19</v>
      </c>
      <c r="F74" s="46" t="s">
        <v>20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2.75" hidden="false" customHeight="true" outlineLevel="0" collapsed="false">
      <c r="A75" s="74" t="s">
        <v>57</v>
      </c>
      <c r="B75" s="74"/>
      <c r="C75" s="75" t="n">
        <v>1</v>
      </c>
      <c r="D75" s="75"/>
      <c r="E75" s="49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2.75" hidden="false" customHeight="true" outlineLevel="0" collapsed="false">
      <c r="A76" s="76" t="s">
        <v>58</v>
      </c>
      <c r="B76" s="52" t="s">
        <v>52</v>
      </c>
      <c r="C76" s="77" t="n">
        <v>12</v>
      </c>
      <c r="D76" s="78" t="n">
        <f aca="false">C75*Médias!D8</f>
        <v>121.95</v>
      </c>
      <c r="E76" s="49" t="n">
        <f aca="false">IFERROR(D76/C76,0)</f>
        <v>10.1625</v>
      </c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2.75" hidden="false" customHeight="true" outlineLevel="0" collapsed="false">
      <c r="A77" s="51" t="s">
        <v>59</v>
      </c>
      <c r="B77" s="52" t="s">
        <v>52</v>
      </c>
      <c r="C77" s="77" t="n">
        <v>10</v>
      </c>
      <c r="D77" s="78" t="n">
        <v>260</v>
      </c>
      <c r="E77" s="49" t="n">
        <f aca="false">IFERROR(D77/C77,0)</f>
        <v>26</v>
      </c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2.75" hidden="false" customHeight="true" outlineLevel="0" collapsed="false">
      <c r="A78" s="79" t="s">
        <v>60</v>
      </c>
      <c r="B78" s="80" t="s">
        <v>17</v>
      </c>
      <c r="C78" s="81" t="n">
        <v>12</v>
      </c>
      <c r="D78" s="50" t="n">
        <v>405</v>
      </c>
      <c r="E78" s="50" t="n">
        <f aca="false">SUM(D78/C78)</f>
        <v>33.75</v>
      </c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2.75" hidden="false" customHeight="true" outlineLevel="0" collapsed="false">
      <c r="A79" s="82" t="s">
        <v>61</v>
      </c>
      <c r="B79" s="80" t="s">
        <v>17</v>
      </c>
      <c r="C79" s="81" t="n">
        <v>36</v>
      </c>
      <c r="D79" s="50" t="n">
        <v>3500</v>
      </c>
      <c r="E79" s="50" t="n">
        <f aca="false">SUM(D79/C79)</f>
        <v>97.2222222222222</v>
      </c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2.75" hidden="false" customHeight="true" outlineLevel="0" collapsed="false">
      <c r="A80" s="82"/>
      <c r="B80" s="80"/>
      <c r="C80" s="81"/>
      <c r="D80" s="50"/>
      <c r="E80" s="50"/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2.75" hidden="false" customHeight="true" outlineLevel="0" collapsed="false">
      <c r="A81" s="76" t="s">
        <v>62</v>
      </c>
      <c r="B81" s="80" t="s">
        <v>63</v>
      </c>
      <c r="C81" s="81" t="n">
        <v>1</v>
      </c>
      <c r="D81" s="50"/>
      <c r="E81" s="50" t="n">
        <f aca="false">SUM(E76:E79)</f>
        <v>167.134722222222</v>
      </c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5.75" hidden="false" customHeight="true" outlineLevel="0" collapsed="false">
      <c r="A82" s="3"/>
      <c r="B82" s="3"/>
      <c r="C82" s="3"/>
      <c r="D82" s="61" t="s">
        <v>42</v>
      </c>
      <c r="E82" s="62" t="n">
        <f aca="false">$B$21</f>
        <v>1</v>
      </c>
      <c r="F82" s="63" t="n">
        <f aca="false">E81*E82</f>
        <v>167.134722222222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2.75" hidden="false" customHeight="true" outlineLevel="0" collapsed="false">
      <c r="A83" s="3"/>
      <c r="B83" s="3"/>
      <c r="C83" s="3"/>
      <c r="D83" s="2"/>
      <c r="E83" s="2"/>
      <c r="F83" s="2"/>
      <c r="G83" s="2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3.5" hidden="false" customHeight="true" outlineLevel="0" collapsed="false">
      <c r="A84" s="3"/>
      <c r="B84" s="3"/>
      <c r="C84" s="3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27.75" hidden="false" customHeight="true" outlineLevel="0" collapsed="false">
      <c r="A85" s="83" t="s">
        <v>64</v>
      </c>
      <c r="B85" s="84"/>
      <c r="C85" s="84"/>
      <c r="D85" s="85"/>
      <c r="E85" s="86"/>
      <c r="F85" s="69" t="n">
        <f aca="false">F44+F62+E67+F82</f>
        <v>7297.37030222222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2.75" hidden="false" customHeight="true" outlineLevel="0" collapsed="false">
      <c r="A86" s="83" t="s">
        <v>65</v>
      </c>
      <c r="B86" s="84"/>
      <c r="C86" s="84"/>
      <c r="D86" s="85"/>
      <c r="E86" s="86"/>
      <c r="F86" s="69" t="n">
        <f aca="false">F53+F63+E68</f>
        <v>3755.10224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2.75" hidden="false" customHeight="true" outlineLevel="0" collapsed="false">
      <c r="A87" s="83" t="s">
        <v>66</v>
      </c>
      <c r="B87" s="84"/>
      <c r="C87" s="84"/>
      <c r="D87" s="85"/>
      <c r="E87" s="86"/>
      <c r="F87" s="69" t="n">
        <f aca="false">F85+F86</f>
        <v>11052.4725422222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2.75" hidden="false" customHeight="true" outlineLevel="0" collapsed="false">
      <c r="A88" s="83" t="s">
        <v>67</v>
      </c>
      <c r="B88" s="84"/>
      <c r="C88" s="84"/>
      <c r="D88" s="85"/>
      <c r="E88" s="87" t="s">
        <v>68</v>
      </c>
      <c r="F88" s="88" t="n">
        <f aca="false">F87/E18</f>
        <v>5.64766098222904</v>
      </c>
      <c r="G88" s="2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2.75" hidden="false" customHeight="true" outlineLevel="0" collapsed="false">
      <c r="A89" s="3"/>
      <c r="B89" s="3"/>
      <c r="C89" s="3"/>
      <c r="D89" s="2"/>
      <c r="E89" s="2"/>
      <c r="F89" s="2"/>
      <c r="G89" s="2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1.25" hidden="false" customHeight="true" outlineLevel="0" collapsed="false">
      <c r="A90" s="41" t="s">
        <v>69</v>
      </c>
      <c r="B90" s="3"/>
      <c r="C90" s="3"/>
      <c r="D90" s="2"/>
      <c r="E90" s="2"/>
      <c r="F90" s="2"/>
      <c r="G90" s="2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1.25" hidden="false" customHeight="true" outlineLevel="0" collapsed="false">
      <c r="A91" s="3"/>
      <c r="B91" s="89"/>
      <c r="C91" s="3"/>
      <c r="D91" s="2"/>
      <c r="E91" s="2"/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2.75" hidden="false" customHeight="true" outlineLevel="0" collapsed="false">
      <c r="A92" s="3" t="s">
        <v>70</v>
      </c>
      <c r="B92" s="3"/>
      <c r="C92" s="3"/>
      <c r="D92" s="2"/>
      <c r="E92" s="2"/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2.75" hidden="false" customHeight="true" outlineLevel="0" collapsed="false">
      <c r="A93" s="3"/>
      <c r="B93" s="3"/>
      <c r="C93" s="3"/>
      <c r="D93" s="2"/>
      <c r="E93" s="2"/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2.75" hidden="false" customHeight="true" outlineLevel="0" collapsed="false">
      <c r="A94" s="89" t="s">
        <v>71</v>
      </c>
      <c r="B94" s="3"/>
      <c r="C94" s="3"/>
      <c r="D94" s="2"/>
      <c r="E94" s="2"/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2.75" hidden="false" customHeight="true" outlineLevel="0" collapsed="false">
      <c r="A95" s="43" t="s">
        <v>16</v>
      </c>
      <c r="B95" s="44" t="s">
        <v>17</v>
      </c>
      <c r="C95" s="44" t="s">
        <v>5</v>
      </c>
      <c r="D95" s="45"/>
      <c r="E95" s="45" t="s">
        <v>19</v>
      </c>
      <c r="F95" s="46" t="s">
        <v>20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5.75" hidden="false" customHeight="true" outlineLevel="0" collapsed="false">
      <c r="A96" s="47" t="s">
        <v>72</v>
      </c>
      <c r="B96" s="48" t="s">
        <v>52</v>
      </c>
      <c r="C96" s="48" t="n">
        <v>1</v>
      </c>
      <c r="D96" s="90" t="n">
        <v>108314.67</v>
      </c>
      <c r="E96" s="49" t="n">
        <f aca="false">C96*D96</f>
        <v>108314.67</v>
      </c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2.75" hidden="false" customHeight="true" outlineLevel="0" collapsed="false">
      <c r="A97" s="51" t="s">
        <v>73</v>
      </c>
      <c r="B97" s="52" t="s">
        <v>74</v>
      </c>
      <c r="C97" s="60" t="n">
        <v>15</v>
      </c>
      <c r="D97" s="50"/>
      <c r="E97" s="50"/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1.25" hidden="false" customHeight="true" outlineLevel="0" collapsed="false">
      <c r="A98" s="51" t="s">
        <v>75</v>
      </c>
      <c r="B98" s="52" t="s">
        <v>74</v>
      </c>
      <c r="C98" s="60" t="n">
        <v>7</v>
      </c>
      <c r="D98" s="50"/>
      <c r="E98" s="50"/>
      <c r="F98" s="91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2.75" hidden="false" customHeight="true" outlineLevel="0" collapsed="false">
      <c r="A99" s="51" t="s">
        <v>76</v>
      </c>
      <c r="B99" s="52" t="s">
        <v>36</v>
      </c>
      <c r="C99" s="92" t="n">
        <f aca="false">'19. Depreciação'!B9</f>
        <v>60.29</v>
      </c>
      <c r="D99" s="50" t="n">
        <f aca="false">E96</f>
        <v>108314.67</v>
      </c>
      <c r="E99" s="50" t="n">
        <f aca="false">C99*D99/100</f>
        <v>65302.914543</v>
      </c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1.25" hidden="false" customHeight="true" outlineLevel="0" collapsed="false">
      <c r="A100" s="93" t="s">
        <v>77</v>
      </c>
      <c r="B100" s="94" t="s">
        <v>22</v>
      </c>
      <c r="C100" s="94" t="n">
        <f aca="false">C97*12</f>
        <v>180</v>
      </c>
      <c r="D100" s="95" t="n">
        <f aca="false">IF(C98&lt;=C97,E99,0)</f>
        <v>65302.914543</v>
      </c>
      <c r="E100" s="95" t="n">
        <f aca="false">IFERROR(D100/C100,0)</f>
        <v>362.793969683333</v>
      </c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2.75" hidden="false" customHeight="true" outlineLevel="0" collapsed="false">
      <c r="A101" s="47" t="s">
        <v>78</v>
      </c>
      <c r="B101" s="48" t="s">
        <v>52</v>
      </c>
      <c r="C101" s="48" t="n">
        <v>0</v>
      </c>
      <c r="D101" s="90" t="n">
        <v>0</v>
      </c>
      <c r="E101" s="49" t="n">
        <f aca="false">C101*D101</f>
        <v>0</v>
      </c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2.75" hidden="false" customHeight="true" outlineLevel="0" collapsed="false">
      <c r="A102" s="51" t="s">
        <v>73</v>
      </c>
      <c r="B102" s="52" t="s">
        <v>74</v>
      </c>
      <c r="C102" s="60" t="n">
        <v>16</v>
      </c>
      <c r="D102" s="50"/>
      <c r="E102" s="50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2.75" hidden="false" customHeight="true" outlineLevel="0" collapsed="false">
      <c r="A103" s="51" t="s">
        <v>79</v>
      </c>
      <c r="B103" s="52" t="s">
        <v>74</v>
      </c>
      <c r="C103" s="60" t="n">
        <v>16</v>
      </c>
      <c r="D103" s="50"/>
      <c r="E103" s="50"/>
      <c r="F103" s="91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2.75" hidden="false" customHeight="true" outlineLevel="0" collapsed="false">
      <c r="A104" s="51" t="s">
        <v>76</v>
      </c>
      <c r="B104" s="52" t="s">
        <v>36</v>
      </c>
      <c r="C104" s="96" t="n">
        <f aca="false">IFERROR(VLOOKUP(C102,'19. Depreciação'!A3:B17,2,0),0)</f>
        <v>0</v>
      </c>
      <c r="D104" s="50" t="n">
        <f aca="false">E101</f>
        <v>0</v>
      </c>
      <c r="E104" s="50" t="n">
        <f aca="false">C104*D104/100</f>
        <v>0</v>
      </c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2.75" hidden="false" customHeight="true" outlineLevel="0" collapsed="false">
      <c r="A105" s="97" t="s">
        <v>80</v>
      </c>
      <c r="B105" s="98" t="s">
        <v>22</v>
      </c>
      <c r="C105" s="98" t="n">
        <f aca="false">C102*12</f>
        <v>192</v>
      </c>
      <c r="D105" s="99" t="n">
        <f aca="false">IF(C103&lt;=C102,E104,0)</f>
        <v>0</v>
      </c>
      <c r="E105" s="99" t="n">
        <f aca="false">IFERROR(D105/C105,0)</f>
        <v>0</v>
      </c>
      <c r="F105" s="2"/>
      <c r="G105" s="2"/>
      <c r="H105" s="3"/>
      <c r="I105" s="100"/>
      <c r="J105" s="100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2.75" hidden="false" customHeight="true" outlineLevel="0" collapsed="false">
      <c r="A106" s="55" t="s">
        <v>81</v>
      </c>
      <c r="B106" s="56"/>
      <c r="C106" s="56"/>
      <c r="D106" s="57"/>
      <c r="E106" s="58" t="n">
        <f aca="false">E100+E105</f>
        <v>362.793969683333</v>
      </c>
      <c r="F106" s="2"/>
      <c r="G106" s="2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2.75" hidden="false" customHeight="true" outlineLevel="0" collapsed="false">
      <c r="A107" s="97" t="s">
        <v>82</v>
      </c>
      <c r="B107" s="98" t="s">
        <v>52</v>
      </c>
      <c r="C107" s="60" t="n">
        <v>1</v>
      </c>
      <c r="D107" s="99" t="n">
        <f aca="false">E106</f>
        <v>362.793969683333</v>
      </c>
      <c r="E107" s="58" t="n">
        <f aca="false">C107*D107</f>
        <v>362.793969683333</v>
      </c>
      <c r="F107" s="2"/>
      <c r="G107" s="2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2.75" hidden="false" customHeight="false" outlineLevel="0" collapsed="false">
      <c r="A108" s="101"/>
      <c r="B108" s="101"/>
      <c r="C108" s="101"/>
      <c r="D108" s="61" t="s">
        <v>42</v>
      </c>
      <c r="E108" s="62" t="n">
        <v>1</v>
      </c>
      <c r="F108" s="87" t="n">
        <f aca="false">E107*E108</f>
        <v>362.793969683333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2.75" hidden="false" customHeight="false" outlineLevel="0" collapsed="false">
      <c r="A109" s="3"/>
      <c r="B109" s="3"/>
      <c r="C109" s="3"/>
      <c r="D109" s="2"/>
      <c r="E109" s="87" t="s">
        <v>68</v>
      </c>
      <c r="F109" s="87" t="n">
        <f aca="false">F108/E18</f>
        <v>0.185382713174928</v>
      </c>
      <c r="G109" s="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2.75" hidden="false" customHeight="false" outlineLevel="0" collapsed="false">
      <c r="A110" s="3" t="s">
        <v>83</v>
      </c>
      <c r="B110" s="3"/>
      <c r="C110" s="3"/>
      <c r="D110" s="2"/>
      <c r="E110" s="2"/>
      <c r="F110" s="2"/>
      <c r="G110" s="2"/>
      <c r="H110" s="3"/>
      <c r="I110" s="100"/>
      <c r="J110" s="100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2.75" hidden="false" customHeight="false" outlineLevel="0" collapsed="false">
      <c r="A111" s="43" t="s">
        <v>16</v>
      </c>
      <c r="B111" s="44" t="s">
        <v>17</v>
      </c>
      <c r="C111" s="44" t="s">
        <v>5</v>
      </c>
      <c r="D111" s="45" t="s">
        <v>18</v>
      </c>
      <c r="E111" s="45" t="s">
        <v>19</v>
      </c>
      <c r="F111" s="46" t="s">
        <v>20</v>
      </c>
      <c r="G111" s="2"/>
      <c r="H111" s="3"/>
      <c r="I111" s="100"/>
      <c r="J111" s="100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2.75" hidden="true" customHeight="true" outlineLevel="0" collapsed="false">
      <c r="A112" s="51" t="s">
        <v>84</v>
      </c>
      <c r="B112" s="52" t="s">
        <v>52</v>
      </c>
      <c r="C112" s="49" t="n">
        <v>1</v>
      </c>
      <c r="D112" s="70" t="n">
        <v>3500</v>
      </c>
      <c r="E112" s="50" t="n">
        <f aca="false">C112*D112</f>
        <v>3500</v>
      </c>
      <c r="F112" s="2"/>
      <c r="G112" s="2"/>
      <c r="H112" s="3"/>
      <c r="I112" s="100"/>
      <c r="J112" s="100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2.75" hidden="false" customHeight="true" outlineLevel="0" collapsed="false">
      <c r="A113" s="76" t="s">
        <v>85</v>
      </c>
      <c r="B113" s="80" t="s">
        <v>52</v>
      </c>
      <c r="C113" s="49" t="n">
        <v>2</v>
      </c>
      <c r="D113" s="70" t="n">
        <v>500</v>
      </c>
      <c r="E113" s="50" t="n">
        <f aca="false">D113*C113</f>
        <v>1000</v>
      </c>
      <c r="F113" s="2"/>
      <c r="G113" s="2"/>
      <c r="H113" s="3"/>
      <c r="I113" s="100"/>
      <c r="J113" s="100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2.75" hidden="false" customHeight="true" outlineLevel="0" collapsed="false">
      <c r="A114" s="76" t="s">
        <v>86</v>
      </c>
      <c r="B114" s="80" t="s">
        <v>52</v>
      </c>
      <c r="C114" s="49" t="n">
        <v>1</v>
      </c>
      <c r="D114" s="70" t="n">
        <f aca="false">D96*1%</f>
        <v>1083.1467</v>
      </c>
      <c r="E114" s="50" t="n">
        <f aca="false">D114</f>
        <v>1083.1467</v>
      </c>
      <c r="F114" s="2"/>
      <c r="G114" s="2"/>
      <c r="H114" s="3"/>
      <c r="I114" s="100"/>
      <c r="J114" s="100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2.75" hidden="false" customHeight="true" outlineLevel="0" collapsed="false">
      <c r="A115" s="76" t="s">
        <v>87</v>
      </c>
      <c r="B115" s="80" t="s">
        <v>52</v>
      </c>
      <c r="C115" s="49" t="n">
        <v>1</v>
      </c>
      <c r="D115" s="70" t="n">
        <v>2000</v>
      </c>
      <c r="E115" s="50" t="n">
        <f aca="false">D115</f>
        <v>2000</v>
      </c>
      <c r="F115" s="2"/>
      <c r="G115" s="2"/>
      <c r="H115" s="3"/>
      <c r="I115" s="100"/>
      <c r="J115" s="100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7.25" hidden="false" customHeight="true" outlineLevel="0" collapsed="false">
      <c r="A116" s="97" t="s">
        <v>88</v>
      </c>
      <c r="B116" s="98" t="s">
        <v>22</v>
      </c>
      <c r="C116" s="98" t="n">
        <v>10</v>
      </c>
      <c r="D116" s="99" t="n">
        <f aca="false">SUM(D112:D115)</f>
        <v>7083.1467</v>
      </c>
      <c r="E116" s="99" t="n">
        <f aca="false">D116/C116</f>
        <v>708.31467</v>
      </c>
      <c r="F116" s="2"/>
      <c r="G116" s="2"/>
      <c r="H116" s="3"/>
      <c r="I116" s="100"/>
      <c r="J116" s="100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2.75" hidden="false" customHeight="true" outlineLevel="0" collapsed="false">
      <c r="A117" s="102"/>
      <c r="B117" s="103"/>
      <c r="C117" s="3"/>
      <c r="D117" s="61" t="s">
        <v>42</v>
      </c>
      <c r="E117" s="62" t="n">
        <v>0.8</v>
      </c>
      <c r="F117" s="63" t="n">
        <f aca="false">E116*E117</f>
        <v>566.651736</v>
      </c>
      <c r="G117" s="2"/>
      <c r="H117" s="3"/>
      <c r="I117" s="100"/>
      <c r="J117" s="100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2.75" hidden="false" customHeight="true" outlineLevel="0" collapsed="false">
      <c r="A118" s="3"/>
      <c r="B118" s="3"/>
      <c r="C118" s="3"/>
      <c r="D118" s="2"/>
      <c r="E118" s="87" t="s">
        <v>68</v>
      </c>
      <c r="F118" s="87" t="n">
        <f aca="false">F117/E18</f>
        <v>0.289551219213081</v>
      </c>
      <c r="G118" s="2"/>
      <c r="H118" s="3"/>
      <c r="I118" s="100"/>
      <c r="J118" s="100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1.25" hidden="false" customHeight="true" outlineLevel="0" collapsed="false">
      <c r="A119" s="3" t="s">
        <v>89</v>
      </c>
      <c r="B119" s="104"/>
      <c r="C119" s="3"/>
      <c r="D119" s="2"/>
      <c r="E119" s="2"/>
      <c r="F119" s="2"/>
      <c r="G119" s="2"/>
      <c r="H119" s="3"/>
      <c r="I119" s="100"/>
      <c r="J119" s="100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2.75" hidden="false" customHeight="true" outlineLevel="0" collapsed="false">
      <c r="A120" s="3"/>
      <c r="B120" s="104"/>
      <c r="C120" s="3"/>
      <c r="D120" s="2"/>
      <c r="E120" s="2"/>
      <c r="F120" s="2"/>
      <c r="G120" s="2"/>
      <c r="H120" s="3"/>
      <c r="I120" s="100"/>
      <c r="J120" s="100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2.75" hidden="false" customHeight="true" outlineLevel="0" collapsed="false">
      <c r="A121" s="43" t="s">
        <v>16</v>
      </c>
      <c r="B121" s="44" t="s">
        <v>17</v>
      </c>
      <c r="C121" s="44" t="s">
        <v>90</v>
      </c>
      <c r="D121" s="45" t="s">
        <v>18</v>
      </c>
      <c r="E121" s="45" t="s">
        <v>19</v>
      </c>
      <c r="F121" s="46" t="s">
        <v>20</v>
      </c>
      <c r="G121" s="2"/>
      <c r="H121" s="3"/>
      <c r="I121" s="100"/>
      <c r="J121" s="100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2.75" hidden="false" customHeight="true" outlineLevel="0" collapsed="false">
      <c r="A122" s="47" t="s">
        <v>91</v>
      </c>
      <c r="B122" s="48" t="s">
        <v>92</v>
      </c>
      <c r="C122" s="105" t="n">
        <v>5</v>
      </c>
      <c r="D122" s="106" t="n">
        <f aca="false">Médias!C24</f>
        <v>6.14333333333333</v>
      </c>
      <c r="E122" s="49"/>
      <c r="F122" s="2"/>
      <c r="G122" s="2"/>
      <c r="H122" s="3"/>
      <c r="I122" s="100"/>
      <c r="J122" s="100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2.75" hidden="false" customHeight="true" outlineLevel="0" collapsed="false">
      <c r="A123" s="51" t="s">
        <v>93</v>
      </c>
      <c r="B123" s="52" t="s">
        <v>94</v>
      </c>
      <c r="C123" s="50" t="n">
        <f aca="false">E18</f>
        <v>1957</v>
      </c>
      <c r="D123" s="107" t="n">
        <f aca="false">C123/C122</f>
        <v>391.4</v>
      </c>
      <c r="E123" s="50" t="n">
        <f aca="false">D122*D123</f>
        <v>2404.50066666667</v>
      </c>
      <c r="F123" s="2"/>
      <c r="G123" s="2"/>
      <c r="H123" s="3"/>
      <c r="I123" s="100"/>
      <c r="J123" s="100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2.75" hidden="false" customHeight="true" outlineLevel="0" collapsed="false">
      <c r="A124" s="76" t="s">
        <v>95</v>
      </c>
      <c r="B124" s="80" t="s">
        <v>96</v>
      </c>
      <c r="C124" s="50" t="n">
        <v>2</v>
      </c>
      <c r="D124" s="107" t="n">
        <f aca="false">Médias!C31</f>
        <v>43.9333333333333</v>
      </c>
      <c r="E124" s="50"/>
      <c r="F124" s="2"/>
      <c r="G124" s="2"/>
      <c r="H124" s="3"/>
      <c r="I124" s="100"/>
      <c r="J124" s="100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2.75" hidden="false" customHeight="true" outlineLevel="0" collapsed="false">
      <c r="A125" s="76" t="s">
        <v>97</v>
      </c>
      <c r="B125" s="80" t="s">
        <v>98</v>
      </c>
      <c r="C125" s="50" t="n">
        <f aca="false">E18</f>
        <v>1957</v>
      </c>
      <c r="D125" s="108" t="n">
        <v>0.05</v>
      </c>
      <c r="E125" s="50" t="n">
        <f aca="false">C125*D125</f>
        <v>97.85</v>
      </c>
      <c r="F125" s="2"/>
      <c r="G125" s="2"/>
      <c r="H125" s="3"/>
      <c r="I125" s="100"/>
      <c r="J125" s="100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2.75" hidden="false" customHeight="true" outlineLevel="0" collapsed="false">
      <c r="A126" s="109" t="s">
        <v>99</v>
      </c>
      <c r="B126" s="98"/>
      <c r="C126" s="110"/>
      <c r="D126" s="111"/>
      <c r="E126" s="50"/>
      <c r="F126" s="2"/>
      <c r="G126" s="2"/>
      <c r="H126" s="3"/>
      <c r="I126" s="100"/>
      <c r="J126" s="100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2.75" hidden="false" customHeight="true" outlineLevel="0" collapsed="false">
      <c r="A127" s="3"/>
      <c r="B127" s="3"/>
      <c r="C127" s="3"/>
      <c r="D127" s="2"/>
      <c r="E127" s="2"/>
      <c r="F127" s="87" t="n">
        <f aca="false">SUM(E122:E125)</f>
        <v>2502.35066666667</v>
      </c>
      <c r="G127" s="2"/>
      <c r="H127" s="3"/>
      <c r="I127" s="100"/>
      <c r="J127" s="100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2.75" hidden="false" customHeight="true" outlineLevel="0" collapsed="false">
      <c r="A128" s="3"/>
      <c r="B128" s="3"/>
      <c r="C128" s="3"/>
      <c r="D128" s="2"/>
      <c r="E128" s="87" t="s">
        <v>68</v>
      </c>
      <c r="F128" s="87" t="n">
        <f aca="false">F127/E18</f>
        <v>1.27866666666667</v>
      </c>
      <c r="G128" s="2"/>
      <c r="H128" s="3"/>
      <c r="I128" s="100"/>
      <c r="J128" s="100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2.75" hidden="false" customHeight="true" outlineLevel="0" collapsed="false">
      <c r="A129" s="3" t="s">
        <v>100</v>
      </c>
      <c r="B129" s="3"/>
      <c r="C129" s="3"/>
      <c r="D129" s="2"/>
      <c r="E129" s="2"/>
      <c r="F129" s="2"/>
      <c r="G129" s="2"/>
      <c r="H129" s="3"/>
      <c r="I129" s="100" t="s">
        <v>101</v>
      </c>
      <c r="J129" s="100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2.75" hidden="false" customHeight="true" outlineLevel="0" collapsed="false">
      <c r="A130" s="43" t="s">
        <v>16</v>
      </c>
      <c r="B130" s="45" t="s">
        <v>102</v>
      </c>
      <c r="C130" s="44" t="s">
        <v>5</v>
      </c>
      <c r="D130" s="45" t="s">
        <v>103</v>
      </c>
      <c r="E130" s="45" t="s">
        <v>19</v>
      </c>
      <c r="F130" s="46" t="s">
        <v>20</v>
      </c>
      <c r="G130" s="2"/>
      <c r="H130" s="3"/>
      <c r="I130" s="100"/>
      <c r="J130" s="100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2.75" hidden="false" customHeight="true" outlineLevel="0" collapsed="false">
      <c r="A131" s="112" t="s">
        <v>104</v>
      </c>
      <c r="B131" s="113" t="n">
        <v>35000</v>
      </c>
      <c r="C131" s="114" t="n">
        <v>5</v>
      </c>
      <c r="D131" s="115" t="n">
        <f aca="false">Médias!D38</f>
        <v>1616.73</v>
      </c>
      <c r="E131" s="115" t="n">
        <f aca="false">C131*D131</f>
        <v>8083.65</v>
      </c>
      <c r="F131" s="2"/>
      <c r="G131" s="2"/>
      <c r="H131" s="3"/>
      <c r="I131" s="100"/>
      <c r="J131" s="100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2.75" hidden="false" customHeight="true" outlineLevel="0" collapsed="false">
      <c r="A132" s="112"/>
      <c r="B132" s="116" t="s">
        <v>105</v>
      </c>
      <c r="C132" s="117" t="n">
        <f aca="false">E18</f>
        <v>1957</v>
      </c>
      <c r="D132" s="118" t="s">
        <v>106</v>
      </c>
      <c r="E132" s="115" t="n">
        <f aca="false">E131/(B131/C132)</f>
        <v>451.991515714286</v>
      </c>
      <c r="F132" s="2"/>
      <c r="G132" s="2"/>
      <c r="H132" s="3"/>
      <c r="I132" s="100"/>
      <c r="J132" s="100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2.75" hidden="false" customHeight="true" outlineLevel="0" collapsed="false">
      <c r="A133" s="3"/>
      <c r="B133" s="3"/>
      <c r="C133" s="3"/>
      <c r="D133" s="2"/>
      <c r="E133" s="2"/>
      <c r="F133" s="87" t="n">
        <f aca="false">E132</f>
        <v>451.991515714286</v>
      </c>
      <c r="G133" s="2"/>
      <c r="H133" s="3"/>
      <c r="I133" s="100"/>
      <c r="J133" s="100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2.75" hidden="false" customHeight="false" outlineLevel="0" collapsed="false">
      <c r="A134" s="3"/>
      <c r="B134" s="3"/>
      <c r="C134" s="3"/>
      <c r="D134" s="2"/>
      <c r="E134" s="2"/>
      <c r="F134" s="119"/>
      <c r="G134" s="2"/>
      <c r="H134" s="3"/>
      <c r="I134" s="100"/>
      <c r="J134" s="100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2.75" hidden="false" customHeight="false" outlineLevel="0" collapsed="false">
      <c r="A135" s="83" t="s">
        <v>107</v>
      </c>
      <c r="B135" s="84"/>
      <c r="C135" s="84"/>
      <c r="D135" s="85"/>
      <c r="E135" s="86"/>
      <c r="F135" s="87" t="n">
        <f aca="false">F82+F108+F117+F127+F133</f>
        <v>4050.92261028651</v>
      </c>
      <c r="G135" s="2"/>
      <c r="H135" s="3"/>
      <c r="I135" s="100"/>
      <c r="J135" s="100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2.75" hidden="true" customHeight="true" outlineLevel="0" collapsed="false">
      <c r="A136" s="3"/>
      <c r="B136" s="3"/>
      <c r="C136" s="3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2.75" hidden="true" customHeight="true" outlineLevel="0" collapsed="false">
      <c r="A137" s="41" t="s">
        <v>108</v>
      </c>
      <c r="B137" s="41"/>
      <c r="C137" s="41"/>
      <c r="D137" s="40"/>
      <c r="E137" s="40"/>
      <c r="F137" s="57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2.75" hidden="true" customHeight="true" outlineLevel="0" collapsed="false">
      <c r="A138" s="3"/>
      <c r="B138" s="3"/>
      <c r="C138" s="3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2.75" hidden="true" customHeight="true" outlineLevel="0" collapsed="false">
      <c r="A139" s="43" t="s">
        <v>16</v>
      </c>
      <c r="B139" s="44" t="s">
        <v>17</v>
      </c>
      <c r="C139" s="44" t="s">
        <v>5</v>
      </c>
      <c r="D139" s="45" t="s">
        <v>18</v>
      </c>
      <c r="E139" s="45" t="s">
        <v>19</v>
      </c>
      <c r="F139" s="46" t="s">
        <v>20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1.25" hidden="true" customHeight="true" outlineLevel="0" collapsed="false">
      <c r="A140" s="51" t="s">
        <v>109</v>
      </c>
      <c r="B140" s="120" t="s">
        <v>110</v>
      </c>
      <c r="C140" s="81" t="n">
        <v>0</v>
      </c>
      <c r="D140" s="70" t="n">
        <v>600</v>
      </c>
      <c r="E140" s="50" t="n">
        <f aca="false">+D140*C140</f>
        <v>0</v>
      </c>
      <c r="F140" s="91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2.75" hidden="true" customHeight="true" outlineLevel="0" collapsed="false">
      <c r="A141" s="51" t="s">
        <v>111</v>
      </c>
      <c r="B141" s="120" t="s">
        <v>22</v>
      </c>
      <c r="C141" s="52" t="n">
        <v>60</v>
      </c>
      <c r="D141" s="121" t="n">
        <f aca="false">SUM(E140)</f>
        <v>0</v>
      </c>
      <c r="E141" s="121" t="n">
        <f aca="false">+D141/C141</f>
        <v>0</v>
      </c>
      <c r="F141" s="91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1.25" hidden="true" customHeight="true" outlineLevel="0" collapsed="false">
      <c r="A142" s="51" t="s">
        <v>112</v>
      </c>
      <c r="B142" s="120" t="s">
        <v>22</v>
      </c>
      <c r="C142" s="52" t="n">
        <v>1</v>
      </c>
      <c r="D142" s="70" t="n">
        <v>100</v>
      </c>
      <c r="E142" s="50" t="n">
        <f aca="false">C142*D142</f>
        <v>100</v>
      </c>
      <c r="F142" s="91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2.75" hidden="true" customHeight="true" outlineLevel="0" collapsed="false">
      <c r="A143" s="51" t="s">
        <v>112</v>
      </c>
      <c r="B143" s="120" t="s">
        <v>113</v>
      </c>
      <c r="C143" s="52" t="n">
        <v>0</v>
      </c>
      <c r="D143" s="121" t="n">
        <f aca="false">+E142</f>
        <v>100</v>
      </c>
      <c r="E143" s="121" t="n">
        <f aca="false">C143*D143</f>
        <v>0</v>
      </c>
      <c r="F143" s="91"/>
      <c r="G143" s="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1.25" hidden="true" customHeight="true" outlineLevel="0" collapsed="false">
      <c r="A144" s="72"/>
      <c r="B144" s="72"/>
      <c r="C144" s="3"/>
      <c r="D144" s="61" t="s">
        <v>42</v>
      </c>
      <c r="E144" s="62" t="e">
        <f aca="false">#REF!</f>
        <v>#REF!</v>
      </c>
      <c r="F144" s="87" t="e">
        <f aca="false">(E143+E141)*E144</f>
        <v>#REF!</v>
      </c>
      <c r="G144" s="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2.75" hidden="true" customHeight="true" outlineLevel="0" collapsed="false">
      <c r="A145" s="3"/>
      <c r="B145" s="3"/>
      <c r="C145" s="3"/>
      <c r="D145" s="2"/>
      <c r="E145" s="2"/>
      <c r="F145" s="2"/>
      <c r="G145" s="2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2.75" hidden="false" customHeight="true" outlineLevel="0" collapsed="false">
      <c r="A146" s="3"/>
      <c r="B146" s="3"/>
      <c r="C146" s="3"/>
      <c r="D146" s="2"/>
      <c r="E146" s="2"/>
      <c r="F146" s="2"/>
      <c r="G146" s="2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2.75" hidden="false" customHeight="true" outlineLevel="0" collapsed="false">
      <c r="A147" s="83" t="s">
        <v>114</v>
      </c>
      <c r="B147" s="122"/>
      <c r="C147" s="122"/>
      <c r="D147" s="123"/>
      <c r="E147" s="124"/>
      <c r="F147" s="69" t="n">
        <f aca="false">SUM(F87+F135)</f>
        <v>15103.3951525087</v>
      </c>
      <c r="G147" s="2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2.75" hidden="false" customHeight="true" outlineLevel="0" collapsed="false">
      <c r="A148" s="83" t="s">
        <v>115</v>
      </c>
      <c r="B148" s="122"/>
      <c r="C148" s="122"/>
      <c r="D148" s="123"/>
      <c r="E148" s="87" t="s">
        <v>68</v>
      </c>
      <c r="F148" s="88" t="n">
        <f aca="false">F147/E18</f>
        <v>7.71762654701519</v>
      </c>
      <c r="G148" s="2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2.75" hidden="false" customHeight="true" outlineLevel="0" collapsed="false">
      <c r="A149" s="83" t="s">
        <v>116</v>
      </c>
      <c r="B149" s="122"/>
      <c r="C149" s="125" t="s">
        <v>117</v>
      </c>
      <c r="D149" s="126" t="n">
        <v>0.5</v>
      </c>
      <c r="E149" s="87"/>
      <c r="F149" s="88" t="n">
        <f aca="false">ROUND(F147*50%+F147,2)</f>
        <v>22655.09</v>
      </c>
      <c r="G149" s="2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2.75" hidden="false" customHeight="true" outlineLevel="0" collapsed="false">
      <c r="A150" s="83" t="s">
        <v>118</v>
      </c>
      <c r="B150" s="122"/>
      <c r="C150" s="125" t="s">
        <v>117</v>
      </c>
      <c r="D150" s="126" t="n">
        <v>0.5</v>
      </c>
      <c r="E150" s="87"/>
      <c r="F150" s="88" t="n">
        <f aca="false">ROUND(F149/E18,2)</f>
        <v>11.58</v>
      </c>
      <c r="G150" s="2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2.75" hidden="false" customHeight="true" outlineLevel="0" collapsed="false">
      <c r="A151" s="3"/>
      <c r="B151" s="3"/>
      <c r="C151" s="3"/>
      <c r="D151" s="2"/>
      <c r="E151" s="2"/>
      <c r="F151" s="2"/>
      <c r="G151" s="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1.25" hidden="false" customHeight="true" outlineLevel="0" collapsed="false">
      <c r="A152" s="41" t="s">
        <v>119</v>
      </c>
      <c r="B152" s="3"/>
      <c r="C152" s="3"/>
      <c r="D152" s="2"/>
      <c r="E152" s="2"/>
      <c r="F152" s="2"/>
      <c r="G152" s="127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</row>
    <row r="153" customFormat="false" ht="12.75" hidden="false" customHeight="true" outlineLevel="0" collapsed="false">
      <c r="A153" s="3"/>
      <c r="B153" s="3"/>
      <c r="C153" s="3"/>
      <c r="D153" s="2"/>
      <c r="E153" s="2"/>
      <c r="F153" s="2"/>
      <c r="G153" s="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1.25" hidden="false" customHeight="true" outlineLevel="0" collapsed="false">
      <c r="A154" s="43" t="s">
        <v>16</v>
      </c>
      <c r="B154" s="44" t="s">
        <v>17</v>
      </c>
      <c r="C154" s="44" t="n">
        <v>5.01</v>
      </c>
      <c r="D154" s="45" t="s">
        <v>18</v>
      </c>
      <c r="E154" s="45" t="s">
        <v>19</v>
      </c>
      <c r="F154" s="46" t="s">
        <v>20</v>
      </c>
      <c r="G154" s="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17.25" hidden="false" customHeight="true" outlineLevel="0" collapsed="false">
      <c r="A155" s="47" t="s">
        <v>120</v>
      </c>
      <c r="B155" s="48" t="s">
        <v>36</v>
      </c>
      <c r="C155" s="59" t="n">
        <f aca="false">'18.BDI'!C21</f>
        <v>0.2021</v>
      </c>
      <c r="D155" s="49" t="n">
        <f aca="false">+F147</f>
        <v>15103.3951525087</v>
      </c>
      <c r="E155" s="49" t="n">
        <f aca="false">C155*D155</f>
        <v>3052.39616032201</v>
      </c>
      <c r="F155" s="2"/>
      <c r="G155" s="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7.25" hidden="false" customHeight="true" outlineLevel="0" collapsed="false">
      <c r="A156" s="3"/>
      <c r="B156" s="3"/>
      <c r="C156" s="3"/>
      <c r="D156" s="2"/>
      <c r="E156" s="2"/>
      <c r="F156" s="87" t="n">
        <f aca="false">+E155</f>
        <v>3052.39616032201</v>
      </c>
      <c r="G156" s="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1.25" hidden="false" customHeight="true" outlineLevel="0" collapsed="false">
      <c r="A157" s="3"/>
      <c r="B157" s="3"/>
      <c r="C157" s="3"/>
      <c r="D157" s="2"/>
      <c r="E157" s="2"/>
      <c r="F157" s="2"/>
      <c r="G157" s="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2.75" hidden="false" customHeight="true" outlineLevel="0" collapsed="false">
      <c r="A158" s="83" t="s">
        <v>121</v>
      </c>
      <c r="B158" s="122"/>
      <c r="C158" s="122"/>
      <c r="D158" s="123"/>
      <c r="E158" s="124"/>
      <c r="F158" s="69" t="n">
        <f aca="false">F156</f>
        <v>3052.39616032201</v>
      </c>
      <c r="G158" s="2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11.25" hidden="false" customHeight="true" outlineLevel="0" collapsed="false">
      <c r="A159" s="83" t="s">
        <v>122</v>
      </c>
      <c r="B159" s="122"/>
      <c r="C159" s="122"/>
      <c r="D159" s="123"/>
      <c r="E159" s="87" t="s">
        <v>68</v>
      </c>
      <c r="F159" s="88" t="n">
        <f aca="false">ROUND(F158/E18,2)</f>
        <v>1.56</v>
      </c>
      <c r="G159" s="2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2.75" hidden="false" customHeight="true" outlineLevel="0" collapsed="false">
      <c r="A160" s="3"/>
      <c r="B160" s="3"/>
      <c r="C160" s="3"/>
      <c r="D160" s="2"/>
      <c r="E160" s="2"/>
      <c r="F160" s="2"/>
      <c r="G160" s="2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2.75" hidden="false" customHeight="true" outlineLevel="0" collapsed="false">
      <c r="A161" s="83" t="s">
        <v>123</v>
      </c>
      <c r="B161" s="122"/>
      <c r="C161" s="122"/>
      <c r="D161" s="123"/>
      <c r="E161" s="124"/>
      <c r="F161" s="69" t="n">
        <f aca="false">F149+F158</f>
        <v>25707.486160322</v>
      </c>
      <c r="G161" s="2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2.75" hidden="false" customHeight="true" outlineLevel="0" collapsed="false">
      <c r="A162" s="83" t="s">
        <v>124</v>
      </c>
      <c r="B162" s="84"/>
      <c r="C162" s="84"/>
      <c r="D162" s="85"/>
      <c r="E162" s="87" t="s">
        <v>68</v>
      </c>
      <c r="F162" s="129" t="n">
        <f aca="false">F161/E18</f>
        <v>13.1361707513143</v>
      </c>
      <c r="G162" s="2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11.25" hidden="false" customHeight="true" outlineLevel="0" collapsed="false">
      <c r="A163" s="20"/>
      <c r="B163" s="20"/>
      <c r="C163" s="20"/>
      <c r="D163" s="19"/>
      <c r="E163" s="19"/>
      <c r="F163" s="2"/>
      <c r="G163" s="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26.25" hidden="false" customHeight="true" outlineLevel="0" collapsed="false">
      <c r="A164" s="83" t="s">
        <v>125</v>
      </c>
      <c r="B164" s="84"/>
      <c r="C164" s="84"/>
      <c r="D164" s="85"/>
      <c r="E164" s="130" t="n">
        <v>0</v>
      </c>
      <c r="F164" s="131" t="n">
        <f aca="false">(E164*F161)+F161</f>
        <v>25707.486160322</v>
      </c>
      <c r="G164" s="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24.75" hidden="false" customHeight="true" outlineLevel="0" collapsed="false">
      <c r="E165" s="87" t="s">
        <v>68</v>
      </c>
      <c r="F165" s="132" t="n">
        <f aca="false">F164/E18</f>
        <v>13.1361707513143</v>
      </c>
      <c r="G165" s="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2" hidden="false" customHeight="true" outlineLevel="0" collapsed="false">
      <c r="G166" s="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12.75" hidden="false" customHeight="true" outlineLevel="0" collapsed="false">
      <c r="G167" s="2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2.75" hidden="false" customHeight="true" outlineLevel="0" collapsed="false">
      <c r="G168" s="2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25.5" hidden="false" customHeight="true" outlineLevel="0" collapsed="false">
      <c r="G169" s="2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12" hidden="false" customHeight="true" outlineLevel="0" collapsed="false"/>
    <row r="171" customFormat="false" ht="13.5" hidden="false" customHeight="true" outlineLevel="0" collapsed="false"/>
    <row r="172" customFormat="false" ht="9.75" hidden="false" customHeight="true" outlineLevel="0" collapsed="false"/>
    <row r="173" customFormat="false" ht="9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9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</sheetData>
  <mergeCells count="9">
    <mergeCell ref="A1:F1"/>
    <mergeCell ref="A3:F3"/>
    <mergeCell ref="A4:F4"/>
    <mergeCell ref="A6:E6"/>
    <mergeCell ref="A7:D7"/>
    <mergeCell ref="A14:D14"/>
    <mergeCell ref="A75:B75"/>
    <mergeCell ref="C75:D75"/>
    <mergeCell ref="A131:A132"/>
  </mergeCells>
  <hyperlinks>
    <hyperlink ref="A94" location="Google_Sheet_Link_1352214653" display="2.1.1. Depreciação"/>
  </hyperlinks>
  <printOptions headings="false" gridLines="false" gridLinesSet="true" horizontalCentered="false" verticalCentered="false"/>
  <pageMargins left="0.905555555555556" right="0.511805555555556" top="0.747916666666667" bottom="0.747916666666667" header="0.511811023622047" footer="0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&amp;R&amp;P de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D36" activeCellId="0" sqref="D36"/>
    </sheetView>
  </sheetViews>
  <sheetFormatPr defaultColWidth="11.5703125" defaultRowHeight="12.75" customHeight="true" zeroHeight="false" outlineLevelRow="0" outlineLevelCol="0"/>
  <cols>
    <col collapsed="false" customWidth="true" hidden="false" outlineLevel="0" max="1" min="1" style="0" width="13.42"/>
    <col collapsed="false" customWidth="true" hidden="false" outlineLevel="0" max="2" min="2" style="0" width="39.42"/>
    <col collapsed="false" customWidth="true" hidden="false" outlineLevel="0" max="3" min="3" style="0" width="20.85"/>
    <col collapsed="false" customWidth="true" hidden="false" outlineLevel="0" max="4" min="4" style="0" width="37.42"/>
    <col collapsed="false" customWidth="true" hidden="false" outlineLevel="0" max="10" min="5" style="0" width="9.14"/>
    <col collapsed="false" customWidth="true" hidden="false" outlineLevel="0" max="11" min="11" style="0" width="11"/>
    <col collapsed="false" customWidth="true" hidden="false" outlineLevel="0" max="26" min="12" style="0" width="9.14"/>
    <col collapsed="false" customWidth="true" hidden="false" outlineLevel="0" max="64" min="27" style="0" width="12.71"/>
  </cols>
  <sheetData>
    <row r="1" customFormat="false" ht="12.75" hidden="false" customHeight="true" outlineLevel="0" collapsed="false">
      <c r="A1" s="41" t="s">
        <v>126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</row>
    <row r="2" customFormat="false" ht="12.75" hidden="false" customHeight="true" outlineLevel="0" collapsed="false">
      <c r="A2" s="8" t="s">
        <v>127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customFormat="false" ht="15" hidden="false" customHeight="true" outlineLevel="0" collapsed="false">
      <c r="A3" s="3"/>
      <c r="B3" s="8"/>
      <c r="C3" s="8"/>
      <c r="D3" s="8"/>
      <c r="E3" s="8"/>
      <c r="F3" s="8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5" hidden="true" customHeight="true" outlineLevel="0" collapsed="false">
      <c r="A4" s="134" t="s">
        <v>128</v>
      </c>
      <c r="B4" s="8"/>
      <c r="C4" s="8"/>
      <c r="D4" s="8"/>
      <c r="E4" s="8"/>
      <c r="F4" s="8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6.5" hidden="false" customHeight="true" outlineLevel="0" collapsed="false">
      <c r="A5" s="4" t="s">
        <v>129</v>
      </c>
      <c r="B5" s="8"/>
      <c r="C5" s="8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6.5" hidden="false" customHeight="true" outlineLevel="0" collapsed="false">
      <c r="A6" s="4" t="s">
        <v>130</v>
      </c>
      <c r="B6" s="8"/>
      <c r="C6" s="8"/>
      <c r="D6" s="2"/>
      <c r="E6" s="2"/>
      <c r="F6" s="2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2.75" hidden="false" customHeight="true" outlineLevel="0" collapsed="false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</row>
    <row r="8" customFormat="false" ht="12.75" hidden="false" customHeight="true" outlineLevel="0" collapsed="false">
      <c r="A8" s="135" t="s">
        <v>131</v>
      </c>
      <c r="B8" s="135"/>
      <c r="C8" s="135"/>
      <c r="D8" s="136"/>
      <c r="E8" s="136"/>
      <c r="F8" s="136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</row>
    <row r="9" customFormat="false" ht="12.75" hidden="false" customHeight="true" outlineLevel="0" collapsed="false">
      <c r="A9" s="137" t="s">
        <v>132</v>
      </c>
      <c r="B9" s="138" t="s">
        <v>133</v>
      </c>
      <c r="C9" s="139" t="s">
        <v>134</v>
      </c>
      <c r="D9" s="140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</row>
    <row r="10" customFormat="false" ht="12.75" hidden="false" customHeight="true" outlineLevel="0" collapsed="false">
      <c r="A10" s="137" t="s">
        <v>135</v>
      </c>
      <c r="B10" s="138" t="s">
        <v>136</v>
      </c>
      <c r="C10" s="141" t="n">
        <v>0.2</v>
      </c>
      <c r="D10" s="140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</row>
    <row r="11" customFormat="false" ht="12.75" hidden="false" customHeight="true" outlineLevel="0" collapsed="false">
      <c r="A11" s="137" t="s">
        <v>137</v>
      </c>
      <c r="B11" s="138" t="s">
        <v>138</v>
      </c>
      <c r="C11" s="141" t="n">
        <v>0.015</v>
      </c>
      <c r="D11" s="140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</row>
    <row r="12" customFormat="false" ht="12.75" hidden="false" customHeight="true" outlineLevel="0" collapsed="false">
      <c r="A12" s="137" t="s">
        <v>139</v>
      </c>
      <c r="B12" s="138" t="s">
        <v>140</v>
      </c>
      <c r="C12" s="141" t="n">
        <v>0.01</v>
      </c>
      <c r="D12" s="140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</row>
    <row r="13" customFormat="false" ht="12.75" hidden="false" customHeight="true" outlineLevel="0" collapsed="false">
      <c r="A13" s="137" t="s">
        <v>141</v>
      </c>
      <c r="B13" s="138" t="s">
        <v>142</v>
      </c>
      <c r="C13" s="141" t="n">
        <v>0.002</v>
      </c>
      <c r="D13" s="140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</row>
    <row r="14" customFormat="false" ht="12.75" hidden="false" customHeight="true" outlineLevel="0" collapsed="false">
      <c r="A14" s="137" t="s">
        <v>143</v>
      </c>
      <c r="B14" s="138" t="s">
        <v>144</v>
      </c>
      <c r="C14" s="141" t="n">
        <v>0.006</v>
      </c>
      <c r="D14" s="140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</row>
    <row r="15" customFormat="false" ht="12.75" hidden="false" customHeight="true" outlineLevel="0" collapsed="false">
      <c r="A15" s="137" t="s">
        <v>145</v>
      </c>
      <c r="B15" s="138" t="s">
        <v>146</v>
      </c>
      <c r="C15" s="141" t="n">
        <v>0.025</v>
      </c>
      <c r="D15" s="140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</row>
    <row r="16" customFormat="false" ht="12.75" hidden="false" customHeight="true" outlineLevel="0" collapsed="false">
      <c r="A16" s="137" t="s">
        <v>147</v>
      </c>
      <c r="B16" s="138" t="s">
        <v>148</v>
      </c>
      <c r="C16" s="141" t="n">
        <v>0.03</v>
      </c>
      <c r="D16" s="140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</row>
    <row r="17" customFormat="false" ht="12.75" hidden="false" customHeight="true" outlineLevel="0" collapsed="false">
      <c r="A17" s="137" t="s">
        <v>149</v>
      </c>
      <c r="B17" s="138" t="s">
        <v>150</v>
      </c>
      <c r="C17" s="141" t="n">
        <v>0.08</v>
      </c>
      <c r="D17" s="140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</row>
    <row r="18" customFormat="false" ht="12.75" hidden="false" customHeight="true" outlineLevel="0" collapsed="false">
      <c r="A18" s="137" t="s">
        <v>151</v>
      </c>
      <c r="B18" s="142" t="s">
        <v>152</v>
      </c>
      <c r="C18" s="143" t="n">
        <f aca="false">SUM(C10:C17)</f>
        <v>0.368</v>
      </c>
      <c r="D18" s="140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</row>
    <row r="19" customFormat="false" ht="12.75" hidden="false" customHeight="true" outlineLevel="0" collapsed="false">
      <c r="A19" s="144"/>
      <c r="B19" s="145"/>
      <c r="C19" s="146"/>
      <c r="D19" s="140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</row>
    <row r="20" customFormat="false" ht="12.75" hidden="false" customHeight="true" outlineLevel="0" collapsed="false">
      <c r="A20" s="137" t="s">
        <v>153</v>
      </c>
      <c r="B20" s="138" t="s">
        <v>154</v>
      </c>
      <c r="C20" s="141" t="n">
        <v>0.0619</v>
      </c>
      <c r="D20" s="140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</row>
    <row r="21" customFormat="false" ht="12.75" hidden="false" customHeight="true" outlineLevel="0" collapsed="false">
      <c r="A21" s="137" t="s">
        <v>155</v>
      </c>
      <c r="B21" s="138" t="s">
        <v>156</v>
      </c>
      <c r="C21" s="141" t="n">
        <f aca="false">ROUND('17.CAGED'!C36/'17.CAGED'!C33,4)</f>
        <v>0.0833</v>
      </c>
      <c r="D21" s="140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</row>
    <row r="22" customFormat="false" ht="12.75" hidden="false" customHeight="true" outlineLevel="0" collapsed="false">
      <c r="A22" s="137" t="s">
        <v>157</v>
      </c>
      <c r="B22" s="138" t="s">
        <v>158</v>
      </c>
      <c r="C22" s="141" t="n">
        <v>0.0006</v>
      </c>
      <c r="D22" s="140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customFormat="false" ht="12.75" hidden="false" customHeight="true" outlineLevel="0" collapsed="false">
      <c r="A23" s="137" t="s">
        <v>159</v>
      </c>
      <c r="B23" s="138" t="s">
        <v>160</v>
      </c>
      <c r="C23" s="141" t="n">
        <v>0.0082</v>
      </c>
      <c r="D23" s="140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4" customFormat="false" ht="12.75" hidden="false" customHeight="true" outlineLevel="0" collapsed="false">
      <c r="A24" s="137" t="s">
        <v>161</v>
      </c>
      <c r="B24" s="138" t="s">
        <v>162</v>
      </c>
      <c r="C24" s="141" t="n">
        <v>0.0031</v>
      </c>
      <c r="D24" s="140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</row>
    <row r="25" customFormat="false" ht="12.75" hidden="false" customHeight="true" outlineLevel="0" collapsed="false">
      <c r="A25" s="137" t="s">
        <v>163</v>
      </c>
      <c r="B25" s="138" t="s">
        <v>164</v>
      </c>
      <c r="C25" s="141" t="n">
        <v>0.0166</v>
      </c>
      <c r="D25" s="140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</row>
    <row r="26" customFormat="false" ht="12.75" hidden="false" customHeight="true" outlineLevel="0" collapsed="false">
      <c r="A26" s="137" t="s">
        <v>165</v>
      </c>
      <c r="B26" s="142" t="s">
        <v>166</v>
      </c>
      <c r="C26" s="143" t="n">
        <f aca="false">SUM(C20:C25)</f>
        <v>0.1737</v>
      </c>
      <c r="D26" s="147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</row>
    <row r="27" customFormat="false" ht="12.75" hidden="false" customHeight="true" outlineLevel="0" collapsed="false">
      <c r="A27" s="144"/>
      <c r="B27" s="145"/>
      <c r="C27" s="146"/>
      <c r="D27" s="147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</row>
    <row r="28" customFormat="false" ht="12.75" hidden="false" customHeight="true" outlineLevel="0" collapsed="false">
      <c r="A28" s="137" t="s">
        <v>167</v>
      </c>
      <c r="B28" s="138" t="s">
        <v>168</v>
      </c>
      <c r="C28" s="141" t="n">
        <v>0.0256</v>
      </c>
      <c r="D28" s="140"/>
      <c r="E28" s="148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</row>
    <row r="29" customFormat="false" ht="12.75" hidden="false" customHeight="true" outlineLevel="0" collapsed="false">
      <c r="A29" s="137" t="s">
        <v>169</v>
      </c>
      <c r="B29" s="138" t="s">
        <v>170</v>
      </c>
      <c r="C29" s="141" t="n">
        <v>0.0492</v>
      </c>
      <c r="D29" s="140"/>
      <c r="E29" s="133"/>
      <c r="F29" s="133"/>
      <c r="G29" s="133"/>
      <c r="H29" s="149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</row>
    <row r="30" customFormat="false" ht="12.75" hidden="false" customHeight="true" outlineLevel="0" collapsed="false">
      <c r="A30" s="137" t="s">
        <v>171</v>
      </c>
      <c r="B30" s="138" t="s">
        <v>172</v>
      </c>
      <c r="C30" s="141" t="n">
        <v>0.0013</v>
      </c>
      <c r="D30" s="140"/>
      <c r="E30" s="148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</row>
    <row r="31" customFormat="false" ht="12.75" hidden="false" customHeight="true" outlineLevel="0" collapsed="false">
      <c r="A31" s="137" t="s">
        <v>173</v>
      </c>
      <c r="B31" s="138" t="s">
        <v>174</v>
      </c>
      <c r="C31" s="141" t="n">
        <v>0.0205</v>
      </c>
      <c r="D31" s="140"/>
      <c r="E31" s="133"/>
      <c r="F31" s="133"/>
      <c r="G31" s="148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</row>
    <row r="32" customFormat="false" ht="12.75" hidden="false" customHeight="true" outlineLevel="0" collapsed="false">
      <c r="A32" s="137" t="s">
        <v>175</v>
      </c>
      <c r="B32" s="138" t="s">
        <v>176</v>
      </c>
      <c r="C32" s="150" t="n">
        <v>0.0018</v>
      </c>
      <c r="D32" s="140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</row>
    <row r="33" customFormat="false" ht="12.75" hidden="false" customHeight="true" outlineLevel="0" collapsed="false">
      <c r="A33" s="137" t="s">
        <v>177</v>
      </c>
      <c r="B33" s="142" t="s">
        <v>178</v>
      </c>
      <c r="C33" s="143" t="n">
        <f aca="false">SUM(C28:C32)</f>
        <v>0.0984</v>
      </c>
      <c r="D33" s="147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</row>
    <row r="34" customFormat="false" ht="12.75" hidden="false" customHeight="true" outlineLevel="0" collapsed="false">
      <c r="A34" s="144"/>
      <c r="B34" s="145"/>
      <c r="C34" s="146"/>
      <c r="D34" s="147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</row>
    <row r="35" customFormat="false" ht="12.75" hidden="false" customHeight="true" outlineLevel="0" collapsed="false">
      <c r="A35" s="137" t="s">
        <v>179</v>
      </c>
      <c r="B35" s="138" t="s">
        <v>180</v>
      </c>
      <c r="C35" s="141" t="n">
        <f aca="false">ROUND(C18*C26,4)</f>
        <v>0.0639</v>
      </c>
      <c r="D35" s="140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</row>
    <row r="36" customFormat="false" ht="12.75" hidden="false" customHeight="true" outlineLevel="0" collapsed="false">
      <c r="A36" s="137" t="s">
        <v>181</v>
      </c>
      <c r="B36" s="151" t="s">
        <v>182</v>
      </c>
      <c r="C36" s="141" t="n">
        <f aca="false">ROUND((C28*C17),4)</f>
        <v>0.002</v>
      </c>
      <c r="D36" s="140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</row>
    <row r="37" customFormat="false" ht="12.75" hidden="false" customHeight="true" outlineLevel="0" collapsed="false">
      <c r="A37" s="137" t="s">
        <v>183</v>
      </c>
      <c r="B37" s="142" t="s">
        <v>184</v>
      </c>
      <c r="C37" s="143" t="n">
        <f aca="false">SUM(C35:C36)</f>
        <v>0.0659</v>
      </c>
      <c r="D37" s="147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</row>
    <row r="38" customFormat="false" ht="12.75" hidden="false" customHeight="true" outlineLevel="0" collapsed="false">
      <c r="A38" s="152"/>
      <c r="B38" s="153" t="s">
        <v>185</v>
      </c>
      <c r="C38" s="154" t="n">
        <f aca="false">C37+C33+C26+C18</f>
        <v>0.706</v>
      </c>
      <c r="D38" s="147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</row>
    <row r="39" customFormat="false" ht="12.75" hidden="false" customHeight="true" outlineLevel="0" collapsed="false">
      <c r="A39" s="140"/>
      <c r="B39" s="155"/>
      <c r="C39" s="156"/>
      <c r="D39" s="157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</row>
    <row r="40" customFormat="false" ht="12.75" hidden="false" customHeight="true" outlineLevel="0" collapsed="false">
      <c r="A40" s="140"/>
      <c r="B40" s="140"/>
      <c r="C40" s="158"/>
      <c r="D40" s="159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</row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1">
    <mergeCell ref="A8:C8"/>
  </mergeCells>
  <printOptions headings="false" gridLines="false" gridLinesSet="true" horizontalCentered="false" verticalCentered="false"/>
  <pageMargins left="0.905555555555556" right="0.511805555555556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7" colorId="64" zoomScale="95" zoomScaleNormal="95" zoomScalePageLayoutView="100" workbookViewId="0">
      <selection pane="topLeft" activeCell="B35" activeCellId="0" sqref="B35"/>
    </sheetView>
  </sheetViews>
  <sheetFormatPr defaultColWidth="11.5703125" defaultRowHeight="12.75" customHeight="true" zeroHeight="false" outlineLevelRow="0" outlineLevelCol="0"/>
  <cols>
    <col collapsed="false" customWidth="true" hidden="false" outlineLevel="0" max="1" min="1" style="0" width="8.57"/>
    <col collapsed="false" customWidth="true" hidden="false" outlineLevel="0" max="2" min="2" style="0" width="67.14"/>
    <col collapsed="false" customWidth="true" hidden="false" outlineLevel="0" max="3" min="3" style="0" width="13.57"/>
    <col collapsed="false" customWidth="true" hidden="false" outlineLevel="0" max="4" min="4" style="0" width="10.42"/>
    <col collapsed="false" customWidth="true" hidden="false" outlineLevel="0" max="5" min="5" style="0" width="13.57"/>
    <col collapsed="false" customWidth="true" hidden="false" outlineLevel="0" max="26" min="6" style="0" width="9.14"/>
    <col collapsed="false" customWidth="true" hidden="false" outlineLevel="0" max="64" min="27" style="0" width="12.71"/>
  </cols>
  <sheetData>
    <row r="1" customFormat="false" ht="12.75" hidden="false" customHeight="true" outlineLevel="0" collapsed="false">
      <c r="A1" s="160" t="s">
        <v>186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</row>
    <row r="2" customFormat="false" ht="12.75" hidden="false" customHeight="true" outlineLevel="0" collapsed="false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customFormat="false" ht="12.75" hidden="false" customHeight="true" outlineLevel="0" collapsed="false">
      <c r="A3" s="133" t="s">
        <v>187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</row>
    <row r="4" customFormat="false" ht="12.75" hidden="false" customHeight="true" outlineLevel="0" collapsed="false">
      <c r="A4" s="133" t="s">
        <v>188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customFormat="false" ht="25.5" hidden="false" customHeight="true" outlineLevel="0" collapsed="false">
      <c r="A5" s="161" t="s">
        <v>189</v>
      </c>
      <c r="B5" s="161"/>
      <c r="C5" s="161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</row>
    <row r="6" customFormat="false" ht="12.75" hidden="false" customHeight="true" outlineLevel="0" collapsed="false">
      <c r="A6" s="133" t="s">
        <v>190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</row>
    <row r="7" customFormat="false" ht="26.25" hidden="false" customHeight="true" outlineLevel="0" collapsed="false">
      <c r="A7" s="161" t="s">
        <v>191</v>
      </c>
      <c r="B7" s="161"/>
      <c r="C7" s="161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</row>
    <row r="8" customFormat="false" ht="12.75" hidden="false" customHeight="true" outlineLevel="0" collapsed="false">
      <c r="A8" s="133" t="s">
        <v>192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</row>
    <row r="9" customFormat="false" ht="12.75" hidden="false" customHeight="true" outlineLevel="0" collapsed="false">
      <c r="A9" s="162" t="s">
        <v>193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</row>
    <row r="10" customFormat="false" ht="12.75" hidden="false" customHeight="true" outlineLevel="0" collapsed="false">
      <c r="A10" s="133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</row>
    <row r="11" customFormat="false" ht="12.75" hidden="false" customHeight="true" outlineLevel="0" collapsed="false">
      <c r="A11" s="133"/>
      <c r="B11" s="163" t="s">
        <v>194</v>
      </c>
      <c r="C11" s="16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</row>
    <row r="12" customFormat="false" ht="12.75" hidden="false" customHeight="true" outlineLevel="0" collapsed="false">
      <c r="A12" s="133"/>
      <c r="B12" s="164" t="s">
        <v>195</v>
      </c>
      <c r="C12" s="165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</row>
    <row r="13" customFormat="false" ht="12.75" hidden="false" customHeight="true" outlineLevel="0" collapsed="false">
      <c r="A13" s="133"/>
      <c r="B13" s="166" t="s">
        <v>196</v>
      </c>
      <c r="C13" s="167" t="n">
        <v>1932</v>
      </c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</row>
    <row r="14" customFormat="false" ht="12.75" hidden="false" customHeight="true" outlineLevel="0" collapsed="false">
      <c r="A14" s="133"/>
      <c r="B14" s="168" t="s">
        <v>197</v>
      </c>
      <c r="C14" s="167" t="n">
        <v>2197</v>
      </c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</row>
    <row r="15" customFormat="false" ht="12.75" hidden="false" customHeight="true" outlineLevel="0" collapsed="false">
      <c r="A15" s="133"/>
      <c r="B15" s="169" t="s">
        <v>198</v>
      </c>
      <c r="C15" s="170" t="n">
        <v>25</v>
      </c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</row>
    <row r="16" customFormat="false" ht="12.75" hidden="false" customHeight="true" outlineLevel="0" collapsed="false">
      <c r="A16" s="133"/>
      <c r="B16" s="169" t="s">
        <v>199</v>
      </c>
      <c r="C16" s="170" t="n">
        <v>1463</v>
      </c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</row>
    <row r="17" customFormat="false" ht="12.75" hidden="false" customHeight="true" outlineLevel="0" collapsed="false">
      <c r="A17" s="133"/>
      <c r="B17" s="169" t="s">
        <v>200</v>
      </c>
      <c r="C17" s="170" t="n">
        <v>321</v>
      </c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</row>
    <row r="18" customFormat="false" ht="12.75" hidden="false" customHeight="true" outlineLevel="0" collapsed="false">
      <c r="A18" s="133"/>
      <c r="B18" s="169" t="s">
        <v>201</v>
      </c>
      <c r="C18" s="170" t="n">
        <v>12</v>
      </c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</row>
    <row r="19" customFormat="false" ht="12.75" hidden="false" customHeight="true" outlineLevel="0" collapsed="false">
      <c r="A19" s="133"/>
      <c r="B19" s="169" t="s">
        <v>202</v>
      </c>
      <c r="C19" s="170" t="n">
        <v>339</v>
      </c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</row>
    <row r="20" customFormat="false" ht="12.75" hidden="false" customHeight="true" outlineLevel="0" collapsed="false">
      <c r="A20" s="133"/>
      <c r="B20" s="169" t="s">
        <v>203</v>
      </c>
      <c r="C20" s="170" t="n">
        <v>0</v>
      </c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</row>
    <row r="21" customFormat="false" ht="12.75" hidden="false" customHeight="true" outlineLevel="0" collapsed="false">
      <c r="A21" s="133"/>
      <c r="B21" s="169" t="s">
        <v>204</v>
      </c>
      <c r="C21" s="170" t="n">
        <v>22</v>
      </c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</row>
    <row r="22" customFormat="false" ht="12.75" hidden="false" customHeight="true" outlineLevel="0" collapsed="false">
      <c r="A22" s="133"/>
      <c r="B22" s="171" t="s">
        <v>205</v>
      </c>
      <c r="C22" s="172" t="n">
        <v>0</v>
      </c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customFormat="false" ht="12.75" hidden="false" customHeight="true" outlineLevel="0" collapsed="false">
      <c r="A23" s="133"/>
      <c r="B23" s="173" t="s">
        <v>206</v>
      </c>
      <c r="C23" s="172" t="n">
        <v>0</v>
      </c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4" customFormat="false" ht="12.75" hidden="false" customHeight="true" outlineLevel="0" collapsed="false">
      <c r="A24" s="133" t="s">
        <v>207</v>
      </c>
      <c r="B24" s="164" t="s">
        <v>208</v>
      </c>
      <c r="C24" s="165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</row>
    <row r="25" customFormat="false" ht="12.75" hidden="false" customHeight="true" outlineLevel="0" collapsed="false">
      <c r="A25" s="133"/>
      <c r="B25" s="174" t="s">
        <v>209</v>
      </c>
      <c r="C25" s="175" t="n">
        <v>5183</v>
      </c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</row>
    <row r="26" customFormat="false" ht="12.75" hidden="false" customHeight="true" outlineLevel="0" collapsed="false">
      <c r="A26" s="133"/>
      <c r="B26" s="169" t="s">
        <v>210</v>
      </c>
      <c r="C26" s="170" t="n">
        <v>4918</v>
      </c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</row>
    <row r="27" customFormat="false" ht="12.75" hidden="false" customHeight="true" outlineLevel="0" collapsed="false">
      <c r="A27" s="133"/>
      <c r="B27" s="169" t="s">
        <v>211</v>
      </c>
      <c r="C27" s="176" t="n">
        <f aca="false">C13-C14</f>
        <v>-265</v>
      </c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</row>
    <row r="28" customFormat="false" ht="12.75" hidden="false" customHeight="true" outlineLevel="0" collapsed="false">
      <c r="A28" s="133"/>
      <c r="B28" s="177"/>
      <c r="C28" s="178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</row>
    <row r="29" customFormat="false" ht="12.75" hidden="false" customHeight="true" outlineLevel="0" collapsed="false">
      <c r="A29" s="160"/>
      <c r="B29" s="166" t="s">
        <v>212</v>
      </c>
      <c r="C29" s="179" t="n">
        <f aca="false">MEDIAN(C25,C26)</f>
        <v>5050.5</v>
      </c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</row>
    <row r="30" customFormat="false" ht="12.75" hidden="false" customHeight="true" outlineLevel="0" collapsed="false">
      <c r="A30" s="133"/>
      <c r="B30" s="168" t="s">
        <v>213</v>
      </c>
      <c r="C30" s="180" t="n">
        <f aca="false">C16/C29</f>
        <v>0.28967428967429</v>
      </c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</row>
    <row r="31" customFormat="false" ht="12.75" hidden="false" customHeight="true" outlineLevel="0" collapsed="false">
      <c r="A31" s="133"/>
      <c r="B31" s="168" t="s">
        <v>214</v>
      </c>
      <c r="C31" s="180" t="n">
        <f aca="false">MEDIAN(C13,C14)/C29</f>
        <v>0.408771408771409</v>
      </c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</row>
    <row r="32" customFormat="false" ht="12.75" hidden="false" customHeight="true" outlineLevel="0" collapsed="false">
      <c r="A32" s="160"/>
      <c r="B32" s="168" t="s">
        <v>215</v>
      </c>
      <c r="C32" s="181" t="n">
        <f aca="false">12/C31</f>
        <v>29.3562605957859</v>
      </c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</row>
    <row r="33" customFormat="false" ht="12.75" hidden="false" customHeight="true" outlineLevel="0" collapsed="false">
      <c r="A33" s="133"/>
      <c r="B33" s="168" t="s">
        <v>216</v>
      </c>
      <c r="C33" s="182" t="n">
        <v>360</v>
      </c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</row>
    <row r="34" customFormat="false" ht="12.75" hidden="false" customHeight="true" outlineLevel="0" collapsed="false">
      <c r="A34" s="133"/>
      <c r="B34" s="168" t="s">
        <v>217</v>
      </c>
      <c r="C34" s="182" t="n">
        <v>10</v>
      </c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</row>
    <row r="35" customFormat="false" ht="12.75" hidden="false" customHeight="true" outlineLevel="0" collapsed="false">
      <c r="A35" s="133"/>
      <c r="B35" s="166" t="s">
        <v>218</v>
      </c>
      <c r="C35" s="179" t="n">
        <v>30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</row>
    <row r="36" customFormat="false" ht="12.75" hidden="false" customHeight="true" outlineLevel="0" collapsed="false">
      <c r="A36" s="133"/>
      <c r="B36" s="166" t="s">
        <v>219</v>
      </c>
      <c r="C36" s="179" t="n">
        <v>30</v>
      </c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</row>
    <row r="37" customFormat="false" ht="12.75" hidden="false" customHeight="true" outlineLevel="0" collapsed="false">
      <c r="A37" s="160"/>
      <c r="B37" s="166" t="s">
        <v>220</v>
      </c>
      <c r="C37" s="179" t="n">
        <f aca="false">30+(3*TRUNC(1/C31))</f>
        <v>36</v>
      </c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</row>
    <row r="38" customFormat="false" ht="12.75" hidden="false" customHeight="true" outlineLevel="0" collapsed="false">
      <c r="A38" s="160"/>
      <c r="B38" s="168" t="s">
        <v>150</v>
      </c>
      <c r="C38" s="183" t="n">
        <v>0.08</v>
      </c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</row>
    <row r="39" customFormat="false" ht="12.75" hidden="false" customHeight="true" outlineLevel="0" collapsed="false">
      <c r="A39" s="160"/>
      <c r="B39" s="184" t="s">
        <v>221</v>
      </c>
      <c r="C39" s="185" t="n">
        <v>0.4</v>
      </c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</row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3">
    <mergeCell ref="A5:C5"/>
    <mergeCell ref="A7:C7"/>
    <mergeCell ref="B11:C11"/>
  </mergeCells>
  <printOptions headings="false" gridLines="false" gridLinesSet="true" horizontalCentered="false" verticalCentered="false"/>
  <pageMargins left="0.905555555555556" right="0.511805555555556" top="0.747916666666667" bottom="0.747916666666667" header="0.511811023622047" footer="0.511811023622047"/>
  <pageSetup paperSize="9" scale="9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7" colorId="64" zoomScale="95" zoomScaleNormal="95" zoomScalePageLayoutView="100" workbookViewId="0">
      <selection pane="topLeft" activeCell="E16" activeCellId="0" sqref="E16"/>
    </sheetView>
  </sheetViews>
  <sheetFormatPr defaultColWidth="11.5703125" defaultRowHeight="12.75" customHeight="true" zeroHeight="false" outlineLevelRow="0" outlineLevelCol="0"/>
  <cols>
    <col collapsed="false" customWidth="true" hidden="false" outlineLevel="0" max="1" min="1" style="0" width="41.86"/>
    <col collapsed="false" customWidth="true" hidden="false" outlineLevel="0" max="2" min="2" style="0" width="5.42"/>
    <col collapsed="false" customWidth="true" hidden="false" outlineLevel="0" max="3" min="3" style="0" width="8.57"/>
    <col collapsed="false" customWidth="true" hidden="false" outlineLevel="0" max="4" min="4" style="0" width="9.57"/>
    <col collapsed="false" customWidth="true" hidden="false" outlineLevel="0" max="5" min="5" style="0" width="8"/>
    <col collapsed="false" customWidth="true" hidden="false" outlineLevel="0" max="6" min="6" style="0" width="9.57"/>
    <col collapsed="false" customWidth="true" hidden="false" outlineLevel="0" max="26" min="7" style="0" width="8.57"/>
    <col collapsed="false" customWidth="true" hidden="false" outlineLevel="0" max="64" min="27" style="0" width="12.71"/>
  </cols>
  <sheetData>
    <row r="1" customFormat="false" ht="12.75" hidden="false" customHeight="true" outlineLevel="0" collapsed="false">
      <c r="A1" s="41" t="s">
        <v>126</v>
      </c>
      <c r="B1" s="20"/>
      <c r="C1" s="20"/>
      <c r="D1" s="186"/>
      <c r="E1" s="187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</row>
    <row r="2" customFormat="false" ht="12.75" hidden="false" customHeight="true" outlineLevel="0" collapsed="false">
      <c r="A2" s="8" t="s">
        <v>222</v>
      </c>
      <c r="B2" s="20"/>
      <c r="C2" s="20"/>
      <c r="D2" s="186"/>
      <c r="E2" s="187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</row>
    <row r="3" customFormat="false" ht="12.75" hidden="false" customHeight="true" outlineLevel="0" collapsed="false">
      <c r="A3" s="3" t="s">
        <v>223</v>
      </c>
      <c r="B3" s="20"/>
      <c r="C3" s="20"/>
      <c r="D3" s="186"/>
      <c r="E3" s="187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</row>
    <row r="4" customFormat="false" ht="12.75" hidden="false" customHeight="true" outlineLevel="0" collapsed="false">
      <c r="A4" s="3"/>
      <c r="B4" s="20"/>
      <c r="C4" s="20"/>
      <c r="D4" s="186"/>
      <c r="E4" s="187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</row>
    <row r="5" customFormat="false" ht="15" hidden="true" customHeight="true" outlineLevel="0" collapsed="false">
      <c r="A5" s="134" t="s">
        <v>128</v>
      </c>
      <c r="B5" s="8"/>
      <c r="C5" s="8"/>
      <c r="D5" s="8"/>
      <c r="E5" s="8"/>
      <c r="F5" s="8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6.5" hidden="false" customHeight="true" outlineLevel="0" collapsed="false">
      <c r="A6" s="4" t="s">
        <v>224</v>
      </c>
      <c r="B6" s="8"/>
      <c r="C6" s="8"/>
      <c r="D6" s="2"/>
      <c r="E6" s="2"/>
      <c r="F6" s="2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6.5" hidden="false" customHeight="true" outlineLevel="0" collapsed="false">
      <c r="A7" s="4" t="s">
        <v>225</v>
      </c>
      <c r="B7" s="8"/>
      <c r="C7" s="8"/>
      <c r="D7" s="2"/>
      <c r="E7" s="2"/>
      <c r="F7" s="2"/>
      <c r="G7" s="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2.75" hidden="false" customHeight="true" outlineLevel="0" collapsed="false">
      <c r="A8" s="186"/>
      <c r="B8" s="20"/>
      <c r="C8" s="20"/>
      <c r="D8" s="186"/>
      <c r="E8" s="187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</row>
    <row r="9" customFormat="false" ht="12.75" hidden="false" customHeight="true" outlineLevel="0" collapsed="false">
      <c r="A9" s="188" t="s">
        <v>226</v>
      </c>
      <c r="B9" s="188"/>
      <c r="C9" s="188"/>
      <c r="D9" s="188"/>
      <c r="E9" s="188"/>
      <c r="F9" s="188"/>
    </row>
    <row r="10" customFormat="false" ht="12.75" hidden="false" customHeight="true" outlineLevel="0" collapsed="false">
      <c r="A10" s="189"/>
      <c r="B10" s="190"/>
      <c r="C10" s="190"/>
      <c r="D10" s="190"/>
      <c r="E10" s="190"/>
      <c r="F10" s="191"/>
    </row>
    <row r="11" customFormat="false" ht="12.75" hidden="false" customHeight="true" outlineLevel="0" collapsed="false">
      <c r="A11" s="192"/>
      <c r="B11" s="20"/>
      <c r="C11" s="20"/>
      <c r="D11" s="193" t="s">
        <v>227</v>
      </c>
      <c r="E11" s="193"/>
      <c r="F11" s="193"/>
      <c r="G11" s="186"/>
      <c r="H11" s="186"/>
    </row>
    <row r="12" customFormat="false" ht="12.75" hidden="false" customHeight="true" outlineLevel="0" collapsed="false">
      <c r="A12" s="177"/>
      <c r="B12" s="186"/>
      <c r="C12" s="186"/>
      <c r="D12" s="194" t="s">
        <v>228</v>
      </c>
      <c r="E12" s="195" t="s">
        <v>229</v>
      </c>
      <c r="F12" s="196" t="s">
        <v>230</v>
      </c>
      <c r="G12" s="186"/>
      <c r="H12" s="186"/>
    </row>
    <row r="13" customFormat="false" ht="12.75" hidden="false" customHeight="true" outlineLevel="0" collapsed="false">
      <c r="A13" s="197" t="s">
        <v>231</v>
      </c>
      <c r="B13" s="198" t="s">
        <v>232</v>
      </c>
      <c r="C13" s="199" t="n">
        <v>0.0297</v>
      </c>
      <c r="D13" s="200" t="n">
        <v>0.0297</v>
      </c>
      <c r="E13" s="201" t="n">
        <v>0.0508</v>
      </c>
      <c r="F13" s="202" t="n">
        <v>0.0627</v>
      </c>
      <c r="G13" s="186"/>
      <c r="H13" s="186"/>
    </row>
    <row r="14" customFormat="false" ht="12.75" hidden="false" customHeight="true" outlineLevel="0" collapsed="false">
      <c r="A14" s="137" t="s">
        <v>233</v>
      </c>
      <c r="B14" s="203" t="s">
        <v>234</v>
      </c>
      <c r="C14" s="204" t="n">
        <v>0.0086</v>
      </c>
      <c r="D14" s="200" t="n">
        <f aca="false">0.3%+0.56%</f>
        <v>0.0086</v>
      </c>
      <c r="E14" s="201" t="n">
        <f aca="false">0.48%+0.85%</f>
        <v>0.0133</v>
      </c>
      <c r="F14" s="202" t="n">
        <f aca="false">0.82%+0.89%</f>
        <v>0.0171</v>
      </c>
      <c r="G14" s="186"/>
      <c r="H14" s="186"/>
    </row>
    <row r="15" customFormat="false" ht="12.75" hidden="false" customHeight="true" outlineLevel="0" collapsed="false">
      <c r="A15" s="137" t="s">
        <v>235</v>
      </c>
      <c r="B15" s="203" t="s">
        <v>236</v>
      </c>
      <c r="C15" s="204" t="n">
        <v>0.0778</v>
      </c>
      <c r="D15" s="200" t="n">
        <v>0.0778</v>
      </c>
      <c r="E15" s="201" t="n">
        <v>0.1085</v>
      </c>
      <c r="F15" s="202" t="n">
        <v>0.1355</v>
      </c>
      <c r="G15" s="186"/>
      <c r="H15" s="186"/>
    </row>
    <row r="16" customFormat="false" ht="12.75" hidden="false" customHeight="true" outlineLevel="0" collapsed="false">
      <c r="A16" s="137" t="s">
        <v>237</v>
      </c>
      <c r="B16" s="203" t="s">
        <v>238</v>
      </c>
      <c r="C16" s="205" t="n">
        <f aca="false">(1+E16)^(E17/252)-1</f>
        <v>0.00277690288411048</v>
      </c>
      <c r="D16" s="200" t="s">
        <v>239</v>
      </c>
      <c r="E16" s="206" t="n">
        <v>0.15</v>
      </c>
      <c r="F16" s="207"/>
      <c r="G16" s="186"/>
      <c r="H16" s="186"/>
    </row>
    <row r="17" customFormat="false" ht="12.75" hidden="false" customHeight="true" outlineLevel="0" collapsed="false">
      <c r="A17" s="137" t="s">
        <v>240</v>
      </c>
      <c r="B17" s="208" t="s">
        <v>241</v>
      </c>
      <c r="C17" s="204" t="n">
        <v>0.03</v>
      </c>
      <c r="D17" s="209" t="s">
        <v>242</v>
      </c>
      <c r="E17" s="210" t="n">
        <v>5</v>
      </c>
      <c r="F17" s="176"/>
      <c r="G17" s="186"/>
      <c r="H17" s="186"/>
    </row>
    <row r="18" customFormat="false" ht="12.75" hidden="false" customHeight="true" outlineLevel="0" collapsed="false">
      <c r="A18" s="211" t="s">
        <v>243</v>
      </c>
      <c r="B18" s="208"/>
      <c r="C18" s="212" t="n">
        <v>0.0365</v>
      </c>
      <c r="D18" s="169"/>
      <c r="E18" s="213"/>
      <c r="F18" s="176"/>
      <c r="G18" s="186"/>
      <c r="H18" s="186"/>
    </row>
    <row r="19" customFormat="false" ht="12.75" hidden="false" customHeight="true" outlineLevel="0" collapsed="false">
      <c r="A19" s="214" t="s">
        <v>244</v>
      </c>
      <c r="B19" s="215"/>
      <c r="C19" s="216"/>
      <c r="D19" s="169"/>
      <c r="E19" s="213"/>
      <c r="F19" s="176"/>
      <c r="G19" s="186"/>
      <c r="H19" s="186"/>
    </row>
    <row r="20" customFormat="false" ht="12.75" hidden="false" customHeight="true" outlineLevel="0" collapsed="false">
      <c r="A20" s="217" t="s">
        <v>245</v>
      </c>
      <c r="B20" s="218"/>
      <c r="C20" s="219"/>
      <c r="D20" s="169"/>
      <c r="E20" s="213"/>
      <c r="F20" s="176"/>
      <c r="G20" s="186"/>
      <c r="H20" s="186"/>
    </row>
    <row r="21" customFormat="false" ht="12.75" hidden="false" customHeight="true" outlineLevel="0" collapsed="false">
      <c r="A21" s="220" t="s">
        <v>246</v>
      </c>
      <c r="B21" s="221"/>
      <c r="C21" s="222" t="n">
        <f aca="false">ROUND((((1+C13+C14)*(1+C15)*(1+C16))/(1-(C17+C18))-1),4)</f>
        <v>0.2021</v>
      </c>
      <c r="D21" s="223" t="n">
        <v>0.2143</v>
      </c>
      <c r="E21" s="224" t="n">
        <v>0.2717</v>
      </c>
      <c r="F21" s="225" t="n">
        <v>0.3362</v>
      </c>
      <c r="G21" s="186"/>
      <c r="H21" s="186"/>
    </row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3">
    <mergeCell ref="A9:F9"/>
    <mergeCell ref="D11:F11"/>
    <mergeCell ref="B17:B18"/>
  </mergeCells>
  <printOptions headings="false" gridLines="false" gridLinesSet="true" horizontalCentered="false" verticalCentered="false"/>
  <pageMargins left="0.905555555555556" right="0.511805555555556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703125" defaultRowHeight="12.75" customHeight="true" zeroHeight="false" outlineLevelRow="0" outlineLevelCol="0"/>
  <cols>
    <col collapsed="false" customWidth="true" hidden="false" outlineLevel="0" max="1" min="1" style="0" width="24.42"/>
    <col collapsed="false" customWidth="true" hidden="false" outlineLevel="0" max="2" min="2" style="0" width="20.85"/>
    <col collapsed="false" customWidth="true" hidden="false" outlineLevel="0" max="26" min="3" style="0" width="9.14"/>
    <col collapsed="false" customWidth="true" hidden="false" outlineLevel="0" max="64" min="27" style="0" width="12.71"/>
  </cols>
  <sheetData>
    <row r="1" customFormat="false" ht="19.5" hidden="false" customHeight="true" outlineLevel="0" collapsed="false">
      <c r="A1" s="226" t="s">
        <v>247</v>
      </c>
      <c r="B1" s="226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</row>
    <row r="2" customFormat="false" ht="19.5" hidden="false" customHeight="true" outlineLevel="0" collapsed="false">
      <c r="A2" s="227" t="s">
        <v>248</v>
      </c>
      <c r="B2" s="228" t="s">
        <v>249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</row>
    <row r="3" customFormat="false" ht="19.5" hidden="false" customHeight="true" outlineLevel="0" collapsed="false">
      <c r="A3" s="229" t="n">
        <v>1</v>
      </c>
      <c r="B3" s="230" t="n">
        <v>33.63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</row>
    <row r="4" customFormat="false" ht="19.5" hidden="false" customHeight="true" outlineLevel="0" collapsed="false">
      <c r="A4" s="229" t="n">
        <v>2</v>
      </c>
      <c r="B4" s="230" t="n">
        <v>43.13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customFormat="false" ht="19.5" hidden="false" customHeight="true" outlineLevel="0" collapsed="false">
      <c r="A5" s="229" t="n">
        <v>3</v>
      </c>
      <c r="B5" s="230" t="n">
        <v>48.68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</row>
    <row r="6" customFormat="false" ht="19.5" hidden="false" customHeight="true" outlineLevel="0" collapsed="false">
      <c r="A6" s="229" t="n">
        <v>4</v>
      </c>
      <c r="B6" s="230" t="n">
        <v>52.62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</row>
    <row r="7" customFormat="false" ht="19.5" hidden="false" customHeight="true" outlineLevel="0" collapsed="false">
      <c r="A7" s="229" t="n">
        <v>5</v>
      </c>
      <c r="B7" s="230" t="n">
        <v>55.68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</row>
    <row r="8" customFormat="false" ht="19.5" hidden="false" customHeight="true" outlineLevel="0" collapsed="false">
      <c r="A8" s="229" t="n">
        <v>6</v>
      </c>
      <c r="B8" s="230" t="n">
        <v>58.18</v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</row>
    <row r="9" customFormat="false" ht="19.5" hidden="false" customHeight="true" outlineLevel="0" collapsed="false">
      <c r="A9" s="229" t="n">
        <v>7</v>
      </c>
      <c r="B9" s="230" t="n">
        <v>60.29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</row>
    <row r="10" customFormat="false" ht="19.5" hidden="false" customHeight="true" outlineLevel="0" collapsed="false">
      <c r="A10" s="229" t="n">
        <v>8</v>
      </c>
      <c r="B10" s="230" t="n">
        <v>62.12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</row>
    <row r="11" customFormat="false" ht="19.5" hidden="false" customHeight="true" outlineLevel="0" collapsed="false">
      <c r="A11" s="229" t="n">
        <v>9</v>
      </c>
      <c r="B11" s="230" t="n">
        <v>63.73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</row>
    <row r="12" customFormat="false" ht="19.5" hidden="false" customHeight="true" outlineLevel="0" collapsed="false">
      <c r="A12" s="229" t="n">
        <v>10</v>
      </c>
      <c r="B12" s="230" t="n">
        <v>65.18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</row>
    <row r="13" customFormat="false" ht="19.5" hidden="false" customHeight="true" outlineLevel="0" collapsed="false">
      <c r="A13" s="229" t="n">
        <v>11</v>
      </c>
      <c r="B13" s="230" t="n">
        <v>66.48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</row>
    <row r="14" customFormat="false" ht="19.5" hidden="false" customHeight="true" outlineLevel="0" collapsed="false">
      <c r="A14" s="229" t="n">
        <v>12</v>
      </c>
      <c r="B14" s="230" t="n">
        <v>67.67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</row>
    <row r="15" customFormat="false" ht="19.5" hidden="false" customHeight="true" outlineLevel="0" collapsed="false">
      <c r="A15" s="229" t="n">
        <v>13</v>
      </c>
      <c r="B15" s="230" t="n">
        <v>68.77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</row>
    <row r="16" customFormat="false" ht="19.5" hidden="false" customHeight="true" outlineLevel="0" collapsed="false">
      <c r="A16" s="229" t="n">
        <v>14</v>
      </c>
      <c r="B16" s="230" t="n">
        <v>69.79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</row>
    <row r="17" customFormat="false" ht="19.5" hidden="false" customHeight="true" outlineLevel="0" collapsed="false">
      <c r="A17" s="231" t="n">
        <v>15</v>
      </c>
      <c r="B17" s="232" t="n">
        <v>70.73</v>
      </c>
      <c r="C17" s="133"/>
      <c r="D17" s="2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</row>
    <row r="18" customFormat="false" ht="19.5" hidden="false" customHeight="true" outlineLevel="0" collapsed="false"/>
    <row r="19" customFormat="false" ht="19.5" hidden="false" customHeight="true" outlineLevel="0" collapsed="false"/>
    <row r="20" customFormat="false" ht="19.5" hidden="false" customHeight="true" outlineLevel="0" collapsed="false"/>
    <row r="21" customFormat="false" ht="19.5" hidden="false" customHeight="true" outlineLevel="0" collapsed="false"/>
    <row r="22" customFormat="false" ht="19.5" hidden="false" customHeight="true" outlineLevel="0" collapsed="false"/>
    <row r="23" customFormat="false" ht="19.5" hidden="false" customHeight="true" outlineLevel="0" collapsed="false"/>
    <row r="24" customFormat="false" ht="19.5" hidden="false" customHeight="true" outlineLevel="0" collapsed="false"/>
    <row r="25" customFormat="false" ht="19.5" hidden="false" customHeight="true" outlineLevel="0" collapsed="false"/>
    <row r="26" customFormat="false" ht="19.5" hidden="false" customHeight="true" outlineLevel="0" collapsed="false"/>
    <row r="27" customFormat="false" ht="19.5" hidden="false" customHeight="true" outlineLevel="0" collapsed="false"/>
    <row r="28" customFormat="false" ht="19.5" hidden="false" customHeight="true" outlineLevel="0" collapsed="false"/>
    <row r="29" customFormat="false" ht="19.5" hidden="false" customHeight="true" outlineLevel="0" collapsed="false"/>
    <row r="30" customFormat="false" ht="19.5" hidden="false" customHeight="true" outlineLevel="0" collapsed="false"/>
    <row r="31" customFormat="false" ht="19.5" hidden="false" customHeight="true" outlineLevel="0" collapsed="false"/>
    <row r="32" customFormat="false" ht="19.5" hidden="false" customHeight="true" outlineLevel="0" collapsed="false"/>
    <row r="33" customFormat="false" ht="19.5" hidden="false" customHeight="true" outlineLevel="0" collapsed="false"/>
    <row r="34" customFormat="false" ht="19.5" hidden="false" customHeight="true" outlineLevel="0" collapsed="false"/>
    <row r="35" customFormat="false" ht="19.5" hidden="false" customHeight="true" outlineLevel="0" collapsed="false"/>
    <row r="36" customFormat="false" ht="19.5" hidden="false" customHeight="true" outlineLevel="0" collapsed="false"/>
    <row r="37" customFormat="false" ht="19.5" hidden="false" customHeight="true" outlineLevel="0" collapsed="false"/>
    <row r="38" customFormat="false" ht="19.5" hidden="false" customHeight="true" outlineLevel="0" collapsed="false"/>
    <row r="39" customFormat="false" ht="19.5" hidden="false" customHeight="true" outlineLevel="0" collapsed="false"/>
    <row r="40" customFormat="false" ht="19.5" hidden="false" customHeight="true" outlineLevel="0" collapsed="false"/>
    <row r="41" customFormat="false" ht="19.5" hidden="false" customHeight="true" outlineLevel="0" collapsed="false"/>
    <row r="42" customFormat="false" ht="19.5" hidden="false" customHeight="true" outlineLevel="0" collapsed="false"/>
    <row r="43" customFormat="false" ht="19.5" hidden="false" customHeight="true" outlineLevel="0" collapsed="false"/>
    <row r="44" customFormat="false" ht="19.5" hidden="false" customHeight="true" outlineLevel="0" collapsed="false"/>
    <row r="45" customFormat="false" ht="19.5" hidden="false" customHeight="true" outlineLevel="0" collapsed="false"/>
    <row r="46" customFormat="false" ht="19.5" hidden="false" customHeight="true" outlineLevel="0" collapsed="false"/>
    <row r="47" customFormat="false" ht="19.5" hidden="false" customHeight="true" outlineLevel="0" collapsed="false"/>
    <row r="48" customFormat="false" ht="19.5" hidden="false" customHeight="true" outlineLevel="0" collapsed="false"/>
    <row r="49" customFormat="false" ht="19.5" hidden="false" customHeight="true" outlineLevel="0" collapsed="false"/>
    <row r="50" customFormat="false" ht="19.5" hidden="false" customHeight="true" outlineLevel="0" collapsed="false"/>
    <row r="51" customFormat="false" ht="19.5" hidden="false" customHeight="true" outlineLevel="0" collapsed="false"/>
    <row r="52" customFormat="false" ht="19.5" hidden="false" customHeight="true" outlineLevel="0" collapsed="false"/>
    <row r="53" customFormat="false" ht="19.5" hidden="false" customHeight="true" outlineLevel="0" collapsed="false"/>
    <row r="54" customFormat="false" ht="19.5" hidden="false" customHeight="true" outlineLevel="0" collapsed="false"/>
    <row r="55" customFormat="false" ht="19.5" hidden="false" customHeight="true" outlineLevel="0" collapsed="false"/>
    <row r="56" customFormat="false" ht="19.5" hidden="false" customHeight="true" outlineLevel="0" collapsed="false"/>
    <row r="57" customFormat="false" ht="19.5" hidden="false" customHeight="true" outlineLevel="0" collapsed="false"/>
    <row r="58" customFormat="false" ht="19.5" hidden="false" customHeight="true" outlineLevel="0" collapsed="false"/>
    <row r="59" customFormat="false" ht="19.5" hidden="false" customHeight="true" outlineLevel="0" collapsed="false"/>
    <row r="60" customFormat="false" ht="19.5" hidden="false" customHeight="true" outlineLevel="0" collapsed="false"/>
    <row r="61" customFormat="false" ht="19.5" hidden="false" customHeight="true" outlineLevel="0" collapsed="false"/>
    <row r="62" customFormat="false" ht="19.5" hidden="false" customHeight="true" outlineLevel="0" collapsed="false"/>
    <row r="63" customFormat="false" ht="19.5" hidden="false" customHeight="true" outlineLevel="0" collapsed="false"/>
    <row r="64" customFormat="false" ht="19.5" hidden="false" customHeight="true" outlineLevel="0" collapsed="false"/>
    <row r="65" customFormat="false" ht="19.5" hidden="false" customHeight="true" outlineLevel="0" collapsed="false"/>
    <row r="66" customFormat="false" ht="19.5" hidden="false" customHeight="true" outlineLevel="0" collapsed="false"/>
    <row r="67" customFormat="false" ht="19.5" hidden="false" customHeight="true" outlineLevel="0" collapsed="false"/>
    <row r="68" customFormat="false" ht="19.5" hidden="false" customHeight="true" outlineLevel="0" collapsed="false"/>
    <row r="69" customFormat="false" ht="19.5" hidden="false" customHeight="true" outlineLevel="0" collapsed="false"/>
    <row r="70" customFormat="false" ht="19.5" hidden="false" customHeight="true" outlineLevel="0" collapsed="false"/>
    <row r="71" customFormat="false" ht="19.5" hidden="false" customHeight="true" outlineLevel="0" collapsed="false"/>
    <row r="72" customFormat="false" ht="19.5" hidden="false" customHeight="true" outlineLevel="0" collapsed="false"/>
    <row r="73" customFormat="false" ht="19.5" hidden="false" customHeight="true" outlineLevel="0" collapsed="false"/>
    <row r="74" customFormat="false" ht="19.5" hidden="false" customHeight="true" outlineLevel="0" collapsed="false"/>
    <row r="75" customFormat="false" ht="19.5" hidden="false" customHeight="true" outlineLevel="0" collapsed="false"/>
    <row r="76" customFormat="false" ht="19.5" hidden="false" customHeight="true" outlineLevel="0" collapsed="false"/>
    <row r="77" customFormat="false" ht="19.5" hidden="false" customHeight="true" outlineLevel="0" collapsed="false"/>
    <row r="78" customFormat="false" ht="19.5" hidden="false" customHeight="true" outlineLevel="0" collapsed="false"/>
    <row r="79" customFormat="false" ht="19.5" hidden="false" customHeight="true" outlineLevel="0" collapsed="false"/>
    <row r="80" customFormat="false" ht="19.5" hidden="false" customHeight="true" outlineLevel="0" collapsed="false"/>
    <row r="81" customFormat="false" ht="19.5" hidden="false" customHeight="true" outlineLevel="0" collapsed="false"/>
    <row r="82" customFormat="false" ht="19.5" hidden="false" customHeight="true" outlineLevel="0" collapsed="false"/>
    <row r="83" customFormat="false" ht="19.5" hidden="false" customHeight="true" outlineLevel="0" collapsed="false"/>
    <row r="84" customFormat="false" ht="19.5" hidden="false" customHeight="true" outlineLevel="0" collapsed="false"/>
    <row r="85" customFormat="false" ht="19.5" hidden="false" customHeight="true" outlineLevel="0" collapsed="false"/>
    <row r="86" customFormat="false" ht="19.5" hidden="false" customHeight="true" outlineLevel="0" collapsed="false"/>
    <row r="87" customFormat="false" ht="19.5" hidden="false" customHeight="true" outlineLevel="0" collapsed="false"/>
    <row r="88" customFormat="false" ht="19.5" hidden="false" customHeight="true" outlineLevel="0" collapsed="false"/>
    <row r="89" customFormat="false" ht="19.5" hidden="false" customHeight="true" outlineLevel="0" collapsed="false"/>
    <row r="90" customFormat="false" ht="19.5" hidden="false" customHeight="true" outlineLevel="0" collapsed="false"/>
    <row r="91" customFormat="false" ht="19.5" hidden="false" customHeight="true" outlineLevel="0" collapsed="false"/>
    <row r="92" customFormat="false" ht="19.5" hidden="false" customHeight="true" outlineLevel="0" collapsed="false"/>
    <row r="93" customFormat="false" ht="19.5" hidden="false" customHeight="true" outlineLevel="0" collapsed="false"/>
    <row r="94" customFormat="false" ht="19.5" hidden="false" customHeight="true" outlineLevel="0" collapsed="false"/>
    <row r="95" customFormat="false" ht="19.5" hidden="false" customHeight="true" outlineLevel="0" collapsed="false"/>
    <row r="96" customFormat="false" ht="19.5" hidden="false" customHeight="true" outlineLevel="0" collapsed="false"/>
    <row r="97" customFormat="false" ht="19.5" hidden="false" customHeight="true" outlineLevel="0" collapsed="false"/>
    <row r="98" customFormat="false" ht="19.5" hidden="false" customHeight="true" outlineLevel="0" collapsed="false"/>
    <row r="99" customFormat="false" ht="19.5" hidden="false" customHeight="true" outlineLevel="0" collapsed="false"/>
    <row r="100" customFormat="false" ht="19.5" hidden="false" customHeight="true" outlineLevel="0" collapsed="false"/>
    <row r="101" customFormat="false" ht="19.5" hidden="false" customHeight="true" outlineLevel="0" collapsed="false"/>
    <row r="102" customFormat="false" ht="19.5" hidden="false" customHeight="true" outlineLevel="0" collapsed="false"/>
    <row r="103" customFormat="false" ht="19.5" hidden="false" customHeight="true" outlineLevel="0" collapsed="false"/>
    <row r="104" customFormat="false" ht="19.5" hidden="false" customHeight="true" outlineLevel="0" collapsed="false"/>
    <row r="105" customFormat="false" ht="19.5" hidden="false" customHeight="true" outlineLevel="0" collapsed="false"/>
    <row r="106" customFormat="false" ht="19.5" hidden="false" customHeight="true" outlineLevel="0" collapsed="false"/>
    <row r="107" customFormat="false" ht="19.5" hidden="false" customHeight="true" outlineLevel="0" collapsed="false"/>
    <row r="108" customFormat="false" ht="19.5" hidden="false" customHeight="true" outlineLevel="0" collapsed="false"/>
    <row r="109" customFormat="false" ht="19.5" hidden="false" customHeight="true" outlineLevel="0" collapsed="false"/>
    <row r="110" customFormat="false" ht="19.5" hidden="false" customHeight="true" outlineLevel="0" collapsed="false"/>
    <row r="111" customFormat="false" ht="19.5" hidden="false" customHeight="true" outlineLevel="0" collapsed="false"/>
    <row r="112" customFormat="false" ht="19.5" hidden="false" customHeight="true" outlineLevel="0" collapsed="false"/>
    <row r="113" customFormat="false" ht="19.5" hidden="false" customHeight="true" outlineLevel="0" collapsed="false"/>
    <row r="114" customFormat="false" ht="19.5" hidden="false" customHeight="true" outlineLevel="0" collapsed="false"/>
    <row r="115" customFormat="false" ht="19.5" hidden="false" customHeight="true" outlineLevel="0" collapsed="false"/>
    <row r="116" customFormat="false" ht="19.5" hidden="false" customHeight="true" outlineLevel="0" collapsed="false"/>
    <row r="117" customFormat="false" ht="19.5" hidden="false" customHeight="true" outlineLevel="0" collapsed="false"/>
    <row r="118" customFormat="false" ht="19.5" hidden="false" customHeight="true" outlineLevel="0" collapsed="false"/>
    <row r="119" customFormat="false" ht="19.5" hidden="false" customHeight="true" outlineLevel="0" collapsed="false"/>
    <row r="120" customFormat="false" ht="19.5" hidden="false" customHeight="true" outlineLevel="0" collapsed="false"/>
    <row r="121" customFormat="false" ht="19.5" hidden="false" customHeight="true" outlineLevel="0" collapsed="false"/>
    <row r="122" customFormat="false" ht="19.5" hidden="false" customHeight="true" outlineLevel="0" collapsed="false"/>
    <row r="123" customFormat="false" ht="19.5" hidden="false" customHeight="true" outlineLevel="0" collapsed="false"/>
    <row r="124" customFormat="false" ht="19.5" hidden="false" customHeight="true" outlineLevel="0" collapsed="false"/>
    <row r="125" customFormat="false" ht="19.5" hidden="false" customHeight="true" outlineLevel="0" collapsed="false"/>
    <row r="126" customFormat="false" ht="19.5" hidden="false" customHeight="true" outlineLevel="0" collapsed="false"/>
    <row r="127" customFormat="false" ht="19.5" hidden="false" customHeight="true" outlineLevel="0" collapsed="false"/>
    <row r="128" customFormat="false" ht="19.5" hidden="false" customHeight="true" outlineLevel="0" collapsed="false"/>
    <row r="129" customFormat="false" ht="19.5" hidden="false" customHeight="true" outlineLevel="0" collapsed="false"/>
    <row r="130" customFormat="false" ht="19.5" hidden="false" customHeight="true" outlineLevel="0" collapsed="false"/>
    <row r="131" customFormat="false" ht="19.5" hidden="false" customHeight="true" outlineLevel="0" collapsed="false"/>
    <row r="132" customFormat="false" ht="19.5" hidden="false" customHeight="true" outlineLevel="0" collapsed="false"/>
    <row r="133" customFormat="false" ht="19.5" hidden="false" customHeight="true" outlineLevel="0" collapsed="false"/>
    <row r="134" customFormat="false" ht="19.5" hidden="false" customHeight="true" outlineLevel="0" collapsed="false"/>
    <row r="135" customFormat="false" ht="19.5" hidden="false" customHeight="true" outlineLevel="0" collapsed="false"/>
    <row r="136" customFormat="false" ht="19.5" hidden="false" customHeight="true" outlineLevel="0" collapsed="false"/>
    <row r="137" customFormat="false" ht="19.5" hidden="false" customHeight="true" outlineLevel="0" collapsed="false"/>
    <row r="138" customFormat="false" ht="19.5" hidden="false" customHeight="true" outlineLevel="0" collapsed="false"/>
    <row r="139" customFormat="false" ht="19.5" hidden="false" customHeight="true" outlineLevel="0" collapsed="false"/>
    <row r="140" customFormat="false" ht="19.5" hidden="false" customHeight="true" outlineLevel="0" collapsed="false"/>
    <row r="141" customFormat="false" ht="19.5" hidden="false" customHeight="true" outlineLevel="0" collapsed="false"/>
    <row r="142" customFormat="false" ht="19.5" hidden="false" customHeight="true" outlineLevel="0" collapsed="false"/>
    <row r="143" customFormat="false" ht="19.5" hidden="false" customHeight="true" outlineLevel="0" collapsed="false"/>
    <row r="144" customFormat="false" ht="19.5" hidden="false" customHeight="true" outlineLevel="0" collapsed="false"/>
    <row r="145" customFormat="false" ht="19.5" hidden="false" customHeight="true" outlineLevel="0" collapsed="false"/>
    <row r="146" customFormat="false" ht="19.5" hidden="false" customHeight="true" outlineLevel="0" collapsed="false"/>
    <row r="147" customFormat="false" ht="19.5" hidden="false" customHeight="true" outlineLevel="0" collapsed="false"/>
    <row r="148" customFormat="false" ht="19.5" hidden="false" customHeight="true" outlineLevel="0" collapsed="false"/>
    <row r="149" customFormat="false" ht="19.5" hidden="false" customHeight="true" outlineLevel="0" collapsed="false"/>
    <row r="150" customFormat="false" ht="19.5" hidden="false" customHeight="true" outlineLevel="0" collapsed="false"/>
    <row r="151" customFormat="false" ht="19.5" hidden="false" customHeight="true" outlineLevel="0" collapsed="false"/>
    <row r="152" customFormat="false" ht="19.5" hidden="false" customHeight="true" outlineLevel="0" collapsed="false"/>
    <row r="153" customFormat="false" ht="19.5" hidden="false" customHeight="true" outlineLevel="0" collapsed="false"/>
    <row r="154" customFormat="false" ht="19.5" hidden="false" customHeight="true" outlineLevel="0" collapsed="false"/>
    <row r="155" customFormat="false" ht="19.5" hidden="false" customHeight="true" outlineLevel="0" collapsed="false"/>
    <row r="156" customFormat="false" ht="19.5" hidden="false" customHeight="true" outlineLevel="0" collapsed="false"/>
    <row r="157" customFormat="false" ht="19.5" hidden="false" customHeight="true" outlineLevel="0" collapsed="false"/>
    <row r="158" customFormat="false" ht="19.5" hidden="false" customHeight="true" outlineLevel="0" collapsed="false"/>
    <row r="159" customFormat="false" ht="19.5" hidden="false" customHeight="true" outlineLevel="0" collapsed="false"/>
    <row r="160" customFormat="false" ht="19.5" hidden="false" customHeight="true" outlineLevel="0" collapsed="false"/>
    <row r="161" customFormat="false" ht="19.5" hidden="false" customHeight="true" outlineLevel="0" collapsed="false"/>
    <row r="162" customFormat="false" ht="19.5" hidden="false" customHeight="true" outlineLevel="0" collapsed="false"/>
    <row r="163" customFormat="false" ht="19.5" hidden="false" customHeight="true" outlineLevel="0" collapsed="false"/>
    <row r="164" customFormat="false" ht="19.5" hidden="false" customHeight="true" outlineLevel="0" collapsed="false"/>
    <row r="165" customFormat="false" ht="19.5" hidden="false" customHeight="true" outlineLevel="0" collapsed="false"/>
    <row r="166" customFormat="false" ht="19.5" hidden="false" customHeight="true" outlineLevel="0" collapsed="false"/>
    <row r="167" customFormat="false" ht="19.5" hidden="false" customHeight="true" outlineLevel="0" collapsed="false"/>
    <row r="168" customFormat="false" ht="19.5" hidden="false" customHeight="true" outlineLevel="0" collapsed="false"/>
    <row r="169" customFormat="false" ht="19.5" hidden="false" customHeight="true" outlineLevel="0" collapsed="false"/>
    <row r="170" customFormat="false" ht="19.5" hidden="false" customHeight="true" outlineLevel="0" collapsed="false"/>
    <row r="171" customFormat="false" ht="19.5" hidden="false" customHeight="true" outlineLevel="0" collapsed="false"/>
    <row r="172" customFormat="false" ht="19.5" hidden="false" customHeight="true" outlineLevel="0" collapsed="false"/>
    <row r="173" customFormat="false" ht="19.5" hidden="false" customHeight="true" outlineLevel="0" collapsed="false"/>
    <row r="174" customFormat="false" ht="19.5" hidden="false" customHeight="true" outlineLevel="0" collapsed="false"/>
    <row r="175" customFormat="false" ht="19.5" hidden="false" customHeight="true" outlineLevel="0" collapsed="false"/>
    <row r="176" customFormat="false" ht="19.5" hidden="false" customHeight="true" outlineLevel="0" collapsed="false"/>
    <row r="177" customFormat="false" ht="19.5" hidden="false" customHeight="true" outlineLevel="0" collapsed="false"/>
    <row r="178" customFormat="false" ht="19.5" hidden="false" customHeight="true" outlineLevel="0" collapsed="false"/>
    <row r="179" customFormat="false" ht="19.5" hidden="false" customHeight="true" outlineLevel="0" collapsed="false"/>
    <row r="180" customFormat="false" ht="19.5" hidden="false" customHeight="true" outlineLevel="0" collapsed="false"/>
    <row r="181" customFormat="false" ht="19.5" hidden="false" customHeight="true" outlineLevel="0" collapsed="false"/>
    <row r="182" customFormat="false" ht="19.5" hidden="false" customHeight="true" outlineLevel="0" collapsed="false"/>
    <row r="183" customFormat="false" ht="19.5" hidden="false" customHeight="true" outlineLevel="0" collapsed="false"/>
    <row r="184" customFormat="false" ht="19.5" hidden="false" customHeight="true" outlineLevel="0" collapsed="false"/>
    <row r="185" customFormat="false" ht="19.5" hidden="false" customHeight="true" outlineLevel="0" collapsed="false"/>
    <row r="186" customFormat="false" ht="19.5" hidden="false" customHeight="true" outlineLevel="0" collapsed="false"/>
    <row r="187" customFormat="false" ht="19.5" hidden="false" customHeight="true" outlineLevel="0" collapsed="false"/>
    <row r="188" customFormat="false" ht="19.5" hidden="false" customHeight="true" outlineLevel="0" collapsed="false"/>
    <row r="189" customFormat="false" ht="19.5" hidden="false" customHeight="true" outlineLevel="0" collapsed="false"/>
    <row r="190" customFormat="false" ht="19.5" hidden="false" customHeight="true" outlineLevel="0" collapsed="false"/>
    <row r="191" customFormat="false" ht="19.5" hidden="false" customHeight="true" outlineLevel="0" collapsed="false"/>
    <row r="192" customFormat="false" ht="19.5" hidden="false" customHeight="true" outlineLevel="0" collapsed="false"/>
    <row r="193" customFormat="false" ht="19.5" hidden="false" customHeight="true" outlineLevel="0" collapsed="false"/>
    <row r="194" customFormat="false" ht="19.5" hidden="false" customHeight="true" outlineLevel="0" collapsed="false"/>
    <row r="195" customFormat="false" ht="19.5" hidden="false" customHeight="true" outlineLevel="0" collapsed="false"/>
    <row r="196" customFormat="false" ht="19.5" hidden="false" customHeight="true" outlineLevel="0" collapsed="false"/>
    <row r="197" customFormat="false" ht="19.5" hidden="false" customHeight="true" outlineLevel="0" collapsed="false"/>
    <row r="198" customFormat="false" ht="19.5" hidden="false" customHeight="true" outlineLevel="0" collapsed="false"/>
    <row r="199" customFormat="false" ht="19.5" hidden="false" customHeight="true" outlineLevel="0" collapsed="false"/>
    <row r="200" customFormat="false" ht="19.5" hidden="false" customHeight="true" outlineLevel="0" collapsed="false"/>
    <row r="201" customFormat="false" ht="19.5" hidden="false" customHeight="true" outlineLevel="0" collapsed="false"/>
    <row r="202" customFormat="false" ht="19.5" hidden="false" customHeight="true" outlineLevel="0" collapsed="false"/>
    <row r="203" customFormat="false" ht="19.5" hidden="false" customHeight="true" outlineLevel="0" collapsed="false"/>
    <row r="204" customFormat="false" ht="19.5" hidden="false" customHeight="true" outlineLevel="0" collapsed="false"/>
    <row r="205" customFormat="false" ht="19.5" hidden="false" customHeight="true" outlineLevel="0" collapsed="false"/>
    <row r="206" customFormat="false" ht="19.5" hidden="false" customHeight="true" outlineLevel="0" collapsed="false"/>
    <row r="207" customFormat="false" ht="19.5" hidden="false" customHeight="true" outlineLevel="0" collapsed="false"/>
    <row r="208" customFormat="false" ht="19.5" hidden="false" customHeight="true" outlineLevel="0" collapsed="false"/>
    <row r="209" customFormat="false" ht="19.5" hidden="false" customHeight="true" outlineLevel="0" collapsed="false"/>
    <row r="210" customFormat="false" ht="19.5" hidden="false" customHeight="true" outlineLevel="0" collapsed="false"/>
    <row r="211" customFormat="false" ht="19.5" hidden="false" customHeight="true" outlineLevel="0" collapsed="false"/>
    <row r="212" customFormat="false" ht="19.5" hidden="false" customHeight="true" outlineLevel="0" collapsed="false"/>
    <row r="213" customFormat="false" ht="19.5" hidden="false" customHeight="true" outlineLevel="0" collapsed="false"/>
    <row r="214" customFormat="false" ht="19.5" hidden="false" customHeight="true" outlineLevel="0" collapsed="false"/>
    <row r="215" customFormat="false" ht="19.5" hidden="false" customHeight="true" outlineLevel="0" collapsed="false"/>
    <row r="216" customFormat="false" ht="19.5" hidden="false" customHeight="true" outlineLevel="0" collapsed="false"/>
    <row r="217" customFormat="false" ht="19.5" hidden="false" customHeight="true" outlineLevel="0" collapsed="false"/>
    <row r="218" customFormat="false" ht="19.5" hidden="false" customHeight="true" outlineLevel="0" collapsed="false"/>
    <row r="219" customFormat="false" ht="19.5" hidden="false" customHeight="true" outlineLevel="0" collapsed="false"/>
    <row r="220" customFormat="false" ht="19.5" hidden="false" customHeight="true" outlineLevel="0" collapsed="false"/>
    <row r="221" customFormat="false" ht="19.5" hidden="false" customHeight="true" outlineLevel="0" collapsed="false"/>
    <row r="222" customFormat="false" ht="19.5" hidden="false" customHeight="true" outlineLevel="0" collapsed="false"/>
    <row r="223" customFormat="false" ht="19.5" hidden="false" customHeight="true" outlineLevel="0" collapsed="false"/>
    <row r="224" customFormat="false" ht="19.5" hidden="false" customHeight="true" outlineLevel="0" collapsed="false"/>
    <row r="225" customFormat="false" ht="19.5" hidden="false" customHeight="true" outlineLevel="0" collapsed="false"/>
    <row r="226" customFormat="false" ht="19.5" hidden="false" customHeight="true" outlineLevel="0" collapsed="false"/>
    <row r="227" customFormat="false" ht="19.5" hidden="false" customHeight="true" outlineLevel="0" collapsed="false"/>
    <row r="228" customFormat="false" ht="19.5" hidden="false" customHeight="true" outlineLevel="0" collapsed="false"/>
    <row r="229" customFormat="false" ht="19.5" hidden="false" customHeight="true" outlineLevel="0" collapsed="false"/>
    <row r="230" customFormat="false" ht="19.5" hidden="false" customHeight="true" outlineLevel="0" collapsed="false"/>
    <row r="231" customFormat="false" ht="19.5" hidden="false" customHeight="true" outlineLevel="0" collapsed="false"/>
    <row r="232" customFormat="false" ht="19.5" hidden="false" customHeight="true" outlineLevel="0" collapsed="false"/>
    <row r="233" customFormat="false" ht="19.5" hidden="false" customHeight="true" outlineLevel="0" collapsed="false"/>
    <row r="234" customFormat="false" ht="19.5" hidden="false" customHeight="true" outlineLevel="0" collapsed="false"/>
    <row r="235" customFormat="false" ht="19.5" hidden="false" customHeight="true" outlineLevel="0" collapsed="false"/>
    <row r="236" customFormat="false" ht="19.5" hidden="false" customHeight="true" outlineLevel="0" collapsed="false"/>
    <row r="237" customFormat="false" ht="19.5" hidden="false" customHeight="true" outlineLevel="0" collapsed="false"/>
    <row r="238" customFormat="false" ht="19.5" hidden="false" customHeight="true" outlineLevel="0" collapsed="false"/>
    <row r="239" customFormat="false" ht="19.5" hidden="false" customHeight="true" outlineLevel="0" collapsed="false"/>
    <row r="240" customFormat="false" ht="19.5" hidden="false" customHeight="true" outlineLevel="0" collapsed="false"/>
    <row r="241" customFormat="false" ht="19.5" hidden="false" customHeight="true" outlineLevel="0" collapsed="false"/>
    <row r="242" customFormat="false" ht="19.5" hidden="false" customHeight="true" outlineLevel="0" collapsed="false"/>
    <row r="243" customFormat="false" ht="19.5" hidden="false" customHeight="true" outlineLevel="0" collapsed="false"/>
    <row r="244" customFormat="false" ht="19.5" hidden="false" customHeight="true" outlineLevel="0" collapsed="false"/>
    <row r="245" customFormat="false" ht="19.5" hidden="false" customHeight="true" outlineLevel="0" collapsed="false"/>
    <row r="246" customFormat="false" ht="19.5" hidden="false" customHeight="true" outlineLevel="0" collapsed="false"/>
    <row r="247" customFormat="false" ht="19.5" hidden="false" customHeight="true" outlineLevel="0" collapsed="false"/>
    <row r="248" customFormat="false" ht="19.5" hidden="false" customHeight="true" outlineLevel="0" collapsed="false"/>
    <row r="249" customFormat="false" ht="19.5" hidden="false" customHeight="true" outlineLevel="0" collapsed="false"/>
    <row r="250" customFormat="false" ht="19.5" hidden="false" customHeight="true" outlineLevel="0" collapsed="false"/>
    <row r="251" customFormat="false" ht="19.5" hidden="false" customHeight="true" outlineLevel="0" collapsed="false"/>
    <row r="252" customFormat="false" ht="19.5" hidden="false" customHeight="true" outlineLevel="0" collapsed="false"/>
    <row r="253" customFormat="false" ht="19.5" hidden="false" customHeight="true" outlineLevel="0" collapsed="false"/>
    <row r="254" customFormat="false" ht="19.5" hidden="false" customHeight="true" outlineLevel="0" collapsed="false"/>
    <row r="255" customFormat="false" ht="19.5" hidden="false" customHeight="true" outlineLevel="0" collapsed="false"/>
    <row r="256" customFormat="false" ht="19.5" hidden="false" customHeight="true" outlineLevel="0" collapsed="false"/>
    <row r="257" customFormat="false" ht="19.5" hidden="false" customHeight="true" outlineLevel="0" collapsed="false"/>
    <row r="258" customFormat="false" ht="19.5" hidden="false" customHeight="true" outlineLevel="0" collapsed="false"/>
    <row r="259" customFormat="false" ht="19.5" hidden="false" customHeight="true" outlineLevel="0" collapsed="false"/>
    <row r="260" customFormat="false" ht="19.5" hidden="false" customHeight="true" outlineLevel="0" collapsed="false"/>
    <row r="261" customFormat="false" ht="19.5" hidden="false" customHeight="true" outlineLevel="0" collapsed="false"/>
    <row r="262" customFormat="false" ht="19.5" hidden="false" customHeight="true" outlineLevel="0" collapsed="false"/>
    <row r="263" customFormat="false" ht="19.5" hidden="false" customHeight="true" outlineLevel="0" collapsed="false"/>
    <row r="264" customFormat="false" ht="19.5" hidden="false" customHeight="true" outlineLevel="0" collapsed="false"/>
    <row r="265" customFormat="false" ht="19.5" hidden="false" customHeight="true" outlineLevel="0" collapsed="false"/>
    <row r="266" customFormat="false" ht="19.5" hidden="false" customHeight="true" outlineLevel="0" collapsed="false"/>
    <row r="267" customFormat="false" ht="19.5" hidden="false" customHeight="true" outlineLevel="0" collapsed="false"/>
    <row r="268" customFormat="false" ht="19.5" hidden="false" customHeight="true" outlineLevel="0" collapsed="false"/>
    <row r="269" customFormat="false" ht="19.5" hidden="false" customHeight="true" outlineLevel="0" collapsed="false"/>
    <row r="270" customFormat="false" ht="19.5" hidden="false" customHeight="true" outlineLevel="0" collapsed="false"/>
    <row r="271" customFormat="false" ht="19.5" hidden="false" customHeight="true" outlineLevel="0" collapsed="false"/>
    <row r="272" customFormat="false" ht="19.5" hidden="false" customHeight="true" outlineLevel="0" collapsed="false"/>
    <row r="273" customFormat="false" ht="19.5" hidden="false" customHeight="true" outlineLevel="0" collapsed="false"/>
    <row r="274" customFormat="false" ht="19.5" hidden="false" customHeight="true" outlineLevel="0" collapsed="false"/>
    <row r="275" customFormat="false" ht="19.5" hidden="false" customHeight="true" outlineLevel="0" collapsed="false"/>
    <row r="276" customFormat="false" ht="19.5" hidden="false" customHeight="true" outlineLevel="0" collapsed="false"/>
    <row r="277" customFormat="false" ht="19.5" hidden="false" customHeight="true" outlineLevel="0" collapsed="false"/>
    <row r="278" customFormat="false" ht="19.5" hidden="false" customHeight="true" outlineLevel="0" collapsed="false"/>
    <row r="279" customFormat="false" ht="19.5" hidden="false" customHeight="true" outlineLevel="0" collapsed="false"/>
    <row r="280" customFormat="false" ht="19.5" hidden="false" customHeight="true" outlineLevel="0" collapsed="false"/>
    <row r="281" customFormat="false" ht="19.5" hidden="false" customHeight="true" outlineLevel="0" collapsed="false"/>
    <row r="282" customFormat="false" ht="19.5" hidden="false" customHeight="true" outlineLevel="0" collapsed="false"/>
    <row r="283" customFormat="false" ht="19.5" hidden="false" customHeight="true" outlineLevel="0" collapsed="false"/>
    <row r="284" customFormat="false" ht="19.5" hidden="false" customHeight="true" outlineLevel="0" collapsed="false"/>
    <row r="285" customFormat="false" ht="19.5" hidden="false" customHeight="true" outlineLevel="0" collapsed="false"/>
    <row r="286" customFormat="false" ht="19.5" hidden="false" customHeight="true" outlineLevel="0" collapsed="false"/>
    <row r="287" customFormat="false" ht="19.5" hidden="false" customHeight="true" outlineLevel="0" collapsed="false"/>
    <row r="288" customFormat="false" ht="19.5" hidden="false" customHeight="true" outlineLevel="0" collapsed="false"/>
    <row r="289" customFormat="false" ht="19.5" hidden="false" customHeight="true" outlineLevel="0" collapsed="false"/>
    <row r="290" customFormat="false" ht="19.5" hidden="false" customHeight="true" outlineLevel="0" collapsed="false"/>
    <row r="291" customFormat="false" ht="19.5" hidden="false" customHeight="true" outlineLevel="0" collapsed="false"/>
    <row r="292" customFormat="false" ht="19.5" hidden="false" customHeight="true" outlineLevel="0" collapsed="false"/>
    <row r="293" customFormat="false" ht="19.5" hidden="false" customHeight="true" outlineLevel="0" collapsed="false"/>
    <row r="294" customFormat="false" ht="19.5" hidden="false" customHeight="true" outlineLevel="0" collapsed="false"/>
    <row r="295" customFormat="false" ht="19.5" hidden="false" customHeight="true" outlineLevel="0" collapsed="false"/>
    <row r="296" customFormat="false" ht="19.5" hidden="false" customHeight="true" outlineLevel="0" collapsed="false"/>
    <row r="297" customFormat="false" ht="19.5" hidden="false" customHeight="true" outlineLevel="0" collapsed="false"/>
    <row r="298" customFormat="false" ht="19.5" hidden="false" customHeight="true" outlineLevel="0" collapsed="false"/>
    <row r="299" customFormat="false" ht="19.5" hidden="false" customHeight="true" outlineLevel="0" collapsed="false"/>
    <row r="300" customFormat="false" ht="19.5" hidden="false" customHeight="true" outlineLevel="0" collapsed="false"/>
    <row r="301" customFormat="false" ht="19.5" hidden="false" customHeight="true" outlineLevel="0" collapsed="false"/>
    <row r="302" customFormat="false" ht="19.5" hidden="false" customHeight="true" outlineLevel="0" collapsed="false"/>
    <row r="303" customFormat="false" ht="19.5" hidden="false" customHeight="true" outlineLevel="0" collapsed="false"/>
    <row r="304" customFormat="false" ht="19.5" hidden="false" customHeight="true" outlineLevel="0" collapsed="false"/>
    <row r="305" customFormat="false" ht="19.5" hidden="false" customHeight="true" outlineLevel="0" collapsed="false"/>
    <row r="306" customFormat="false" ht="19.5" hidden="false" customHeight="true" outlineLevel="0" collapsed="false"/>
    <row r="307" customFormat="false" ht="19.5" hidden="false" customHeight="true" outlineLevel="0" collapsed="false"/>
    <row r="308" customFormat="false" ht="19.5" hidden="false" customHeight="true" outlineLevel="0" collapsed="false"/>
    <row r="309" customFormat="false" ht="19.5" hidden="false" customHeight="true" outlineLevel="0" collapsed="false"/>
    <row r="310" customFormat="false" ht="19.5" hidden="false" customHeight="true" outlineLevel="0" collapsed="false"/>
    <row r="311" customFormat="false" ht="19.5" hidden="false" customHeight="true" outlineLevel="0" collapsed="false"/>
    <row r="312" customFormat="false" ht="19.5" hidden="false" customHeight="true" outlineLevel="0" collapsed="false"/>
    <row r="313" customFormat="false" ht="19.5" hidden="false" customHeight="true" outlineLevel="0" collapsed="false"/>
    <row r="314" customFormat="false" ht="19.5" hidden="false" customHeight="true" outlineLevel="0" collapsed="false"/>
    <row r="315" customFormat="false" ht="19.5" hidden="false" customHeight="true" outlineLevel="0" collapsed="false"/>
    <row r="316" customFormat="false" ht="19.5" hidden="false" customHeight="true" outlineLevel="0" collapsed="false"/>
    <row r="317" customFormat="false" ht="19.5" hidden="false" customHeight="true" outlineLevel="0" collapsed="false"/>
    <row r="318" customFormat="false" ht="19.5" hidden="false" customHeight="true" outlineLevel="0" collapsed="false"/>
    <row r="319" customFormat="false" ht="19.5" hidden="false" customHeight="true" outlineLevel="0" collapsed="false"/>
    <row r="320" customFormat="false" ht="19.5" hidden="false" customHeight="true" outlineLevel="0" collapsed="false"/>
    <row r="321" customFormat="false" ht="19.5" hidden="false" customHeight="true" outlineLevel="0" collapsed="false"/>
    <row r="322" customFormat="false" ht="19.5" hidden="false" customHeight="true" outlineLevel="0" collapsed="false"/>
    <row r="323" customFormat="false" ht="19.5" hidden="false" customHeight="true" outlineLevel="0" collapsed="false"/>
    <row r="324" customFormat="false" ht="19.5" hidden="false" customHeight="true" outlineLevel="0" collapsed="false"/>
    <row r="325" customFormat="false" ht="19.5" hidden="false" customHeight="true" outlineLevel="0" collapsed="false"/>
    <row r="326" customFormat="false" ht="19.5" hidden="false" customHeight="true" outlineLevel="0" collapsed="false"/>
    <row r="327" customFormat="false" ht="19.5" hidden="false" customHeight="true" outlineLevel="0" collapsed="false"/>
    <row r="328" customFormat="false" ht="19.5" hidden="false" customHeight="true" outlineLevel="0" collapsed="false"/>
    <row r="329" customFormat="false" ht="19.5" hidden="false" customHeight="true" outlineLevel="0" collapsed="false"/>
    <row r="330" customFormat="false" ht="19.5" hidden="false" customHeight="true" outlineLevel="0" collapsed="false"/>
    <row r="331" customFormat="false" ht="19.5" hidden="false" customHeight="true" outlineLevel="0" collapsed="false"/>
    <row r="332" customFormat="false" ht="19.5" hidden="false" customHeight="true" outlineLevel="0" collapsed="false"/>
    <row r="333" customFormat="false" ht="19.5" hidden="false" customHeight="true" outlineLevel="0" collapsed="false"/>
    <row r="334" customFormat="false" ht="19.5" hidden="false" customHeight="true" outlineLevel="0" collapsed="false"/>
    <row r="335" customFormat="false" ht="19.5" hidden="false" customHeight="true" outlineLevel="0" collapsed="false"/>
    <row r="336" customFormat="false" ht="19.5" hidden="false" customHeight="true" outlineLevel="0" collapsed="false"/>
    <row r="337" customFormat="false" ht="19.5" hidden="false" customHeight="true" outlineLevel="0" collapsed="false"/>
    <row r="338" customFormat="false" ht="19.5" hidden="false" customHeight="true" outlineLevel="0" collapsed="false"/>
    <row r="339" customFormat="false" ht="19.5" hidden="false" customHeight="true" outlineLevel="0" collapsed="false"/>
    <row r="340" customFormat="false" ht="19.5" hidden="false" customHeight="true" outlineLevel="0" collapsed="false"/>
    <row r="341" customFormat="false" ht="19.5" hidden="false" customHeight="true" outlineLevel="0" collapsed="false"/>
    <row r="342" customFormat="false" ht="19.5" hidden="false" customHeight="true" outlineLevel="0" collapsed="false"/>
    <row r="343" customFormat="false" ht="19.5" hidden="false" customHeight="true" outlineLevel="0" collapsed="false"/>
    <row r="344" customFormat="false" ht="19.5" hidden="false" customHeight="true" outlineLevel="0" collapsed="false"/>
    <row r="345" customFormat="false" ht="19.5" hidden="false" customHeight="true" outlineLevel="0" collapsed="false"/>
    <row r="346" customFormat="false" ht="19.5" hidden="false" customHeight="true" outlineLevel="0" collapsed="false"/>
    <row r="347" customFormat="false" ht="19.5" hidden="false" customHeight="true" outlineLevel="0" collapsed="false"/>
    <row r="348" customFormat="false" ht="19.5" hidden="false" customHeight="true" outlineLevel="0" collapsed="false"/>
    <row r="349" customFormat="false" ht="19.5" hidden="false" customHeight="true" outlineLevel="0" collapsed="false"/>
    <row r="350" customFormat="false" ht="19.5" hidden="false" customHeight="true" outlineLevel="0" collapsed="false"/>
    <row r="351" customFormat="false" ht="19.5" hidden="false" customHeight="true" outlineLevel="0" collapsed="false"/>
    <row r="352" customFormat="false" ht="19.5" hidden="false" customHeight="true" outlineLevel="0" collapsed="false"/>
    <row r="353" customFormat="false" ht="19.5" hidden="false" customHeight="true" outlineLevel="0" collapsed="false"/>
    <row r="354" customFormat="false" ht="19.5" hidden="false" customHeight="true" outlineLevel="0" collapsed="false"/>
    <row r="355" customFormat="false" ht="19.5" hidden="false" customHeight="true" outlineLevel="0" collapsed="false"/>
    <row r="356" customFormat="false" ht="19.5" hidden="false" customHeight="true" outlineLevel="0" collapsed="false"/>
    <row r="357" customFormat="false" ht="19.5" hidden="false" customHeight="true" outlineLevel="0" collapsed="false"/>
    <row r="358" customFormat="false" ht="19.5" hidden="false" customHeight="true" outlineLevel="0" collapsed="false"/>
    <row r="359" customFormat="false" ht="19.5" hidden="false" customHeight="true" outlineLevel="0" collapsed="false"/>
    <row r="360" customFormat="false" ht="19.5" hidden="false" customHeight="true" outlineLevel="0" collapsed="false"/>
    <row r="361" customFormat="false" ht="19.5" hidden="false" customHeight="true" outlineLevel="0" collapsed="false"/>
    <row r="362" customFormat="false" ht="19.5" hidden="false" customHeight="true" outlineLevel="0" collapsed="false"/>
    <row r="363" customFormat="false" ht="19.5" hidden="false" customHeight="true" outlineLevel="0" collapsed="false"/>
    <row r="364" customFormat="false" ht="19.5" hidden="false" customHeight="true" outlineLevel="0" collapsed="false"/>
    <row r="365" customFormat="false" ht="19.5" hidden="false" customHeight="true" outlineLevel="0" collapsed="false"/>
    <row r="366" customFormat="false" ht="19.5" hidden="false" customHeight="true" outlineLevel="0" collapsed="false"/>
    <row r="367" customFormat="false" ht="19.5" hidden="false" customHeight="true" outlineLevel="0" collapsed="false"/>
    <row r="368" customFormat="false" ht="19.5" hidden="false" customHeight="true" outlineLevel="0" collapsed="false"/>
    <row r="369" customFormat="false" ht="19.5" hidden="false" customHeight="true" outlineLevel="0" collapsed="false"/>
    <row r="370" customFormat="false" ht="19.5" hidden="false" customHeight="true" outlineLevel="0" collapsed="false"/>
    <row r="371" customFormat="false" ht="19.5" hidden="false" customHeight="true" outlineLevel="0" collapsed="false"/>
    <row r="372" customFormat="false" ht="19.5" hidden="false" customHeight="true" outlineLevel="0" collapsed="false"/>
    <row r="373" customFormat="false" ht="19.5" hidden="false" customHeight="true" outlineLevel="0" collapsed="false"/>
    <row r="374" customFormat="false" ht="19.5" hidden="false" customHeight="true" outlineLevel="0" collapsed="false"/>
    <row r="375" customFormat="false" ht="19.5" hidden="false" customHeight="true" outlineLevel="0" collapsed="false"/>
    <row r="376" customFormat="false" ht="19.5" hidden="false" customHeight="true" outlineLevel="0" collapsed="false"/>
    <row r="377" customFormat="false" ht="19.5" hidden="false" customHeight="true" outlineLevel="0" collapsed="false"/>
    <row r="378" customFormat="false" ht="19.5" hidden="false" customHeight="true" outlineLevel="0" collapsed="false"/>
    <row r="379" customFormat="false" ht="19.5" hidden="false" customHeight="true" outlineLevel="0" collapsed="false"/>
    <row r="380" customFormat="false" ht="19.5" hidden="false" customHeight="true" outlineLevel="0" collapsed="false"/>
    <row r="381" customFormat="false" ht="19.5" hidden="false" customHeight="true" outlineLevel="0" collapsed="false"/>
    <row r="382" customFormat="false" ht="19.5" hidden="false" customHeight="true" outlineLevel="0" collapsed="false"/>
    <row r="383" customFormat="false" ht="19.5" hidden="false" customHeight="true" outlineLevel="0" collapsed="false"/>
    <row r="384" customFormat="false" ht="19.5" hidden="false" customHeight="true" outlineLevel="0" collapsed="false"/>
    <row r="385" customFormat="false" ht="19.5" hidden="false" customHeight="true" outlineLevel="0" collapsed="false"/>
    <row r="386" customFormat="false" ht="19.5" hidden="false" customHeight="true" outlineLevel="0" collapsed="false"/>
    <row r="387" customFormat="false" ht="19.5" hidden="false" customHeight="true" outlineLevel="0" collapsed="false"/>
    <row r="388" customFormat="false" ht="19.5" hidden="false" customHeight="true" outlineLevel="0" collapsed="false"/>
    <row r="389" customFormat="false" ht="19.5" hidden="false" customHeight="true" outlineLevel="0" collapsed="false"/>
    <row r="390" customFormat="false" ht="19.5" hidden="false" customHeight="true" outlineLevel="0" collapsed="false"/>
    <row r="391" customFormat="false" ht="19.5" hidden="false" customHeight="true" outlineLevel="0" collapsed="false"/>
    <row r="392" customFormat="false" ht="19.5" hidden="false" customHeight="true" outlineLevel="0" collapsed="false"/>
    <row r="393" customFormat="false" ht="19.5" hidden="false" customHeight="true" outlineLevel="0" collapsed="false"/>
    <row r="394" customFormat="false" ht="19.5" hidden="false" customHeight="true" outlineLevel="0" collapsed="false"/>
    <row r="395" customFormat="false" ht="19.5" hidden="false" customHeight="true" outlineLevel="0" collapsed="false"/>
    <row r="396" customFormat="false" ht="19.5" hidden="false" customHeight="true" outlineLevel="0" collapsed="false"/>
    <row r="397" customFormat="false" ht="19.5" hidden="false" customHeight="true" outlineLevel="0" collapsed="false"/>
    <row r="398" customFormat="false" ht="19.5" hidden="false" customHeight="true" outlineLevel="0" collapsed="false"/>
    <row r="399" customFormat="false" ht="19.5" hidden="false" customHeight="true" outlineLevel="0" collapsed="false"/>
    <row r="400" customFormat="false" ht="19.5" hidden="false" customHeight="true" outlineLevel="0" collapsed="false"/>
    <row r="401" customFormat="false" ht="19.5" hidden="false" customHeight="true" outlineLevel="0" collapsed="false"/>
    <row r="402" customFormat="false" ht="19.5" hidden="false" customHeight="true" outlineLevel="0" collapsed="false"/>
    <row r="403" customFormat="false" ht="19.5" hidden="false" customHeight="true" outlineLevel="0" collapsed="false"/>
    <row r="404" customFormat="false" ht="19.5" hidden="false" customHeight="true" outlineLevel="0" collapsed="false"/>
    <row r="405" customFormat="false" ht="19.5" hidden="false" customHeight="true" outlineLevel="0" collapsed="false"/>
    <row r="406" customFormat="false" ht="19.5" hidden="false" customHeight="true" outlineLevel="0" collapsed="false"/>
    <row r="407" customFormat="false" ht="19.5" hidden="false" customHeight="true" outlineLevel="0" collapsed="false"/>
    <row r="408" customFormat="false" ht="19.5" hidden="false" customHeight="true" outlineLevel="0" collapsed="false"/>
    <row r="409" customFormat="false" ht="19.5" hidden="false" customHeight="true" outlineLevel="0" collapsed="false"/>
    <row r="410" customFormat="false" ht="19.5" hidden="false" customHeight="true" outlineLevel="0" collapsed="false"/>
    <row r="411" customFormat="false" ht="19.5" hidden="false" customHeight="true" outlineLevel="0" collapsed="false"/>
    <row r="412" customFormat="false" ht="19.5" hidden="false" customHeight="true" outlineLevel="0" collapsed="false"/>
    <row r="413" customFormat="false" ht="19.5" hidden="false" customHeight="true" outlineLevel="0" collapsed="false"/>
    <row r="414" customFormat="false" ht="19.5" hidden="false" customHeight="true" outlineLevel="0" collapsed="false"/>
    <row r="415" customFormat="false" ht="19.5" hidden="false" customHeight="true" outlineLevel="0" collapsed="false"/>
    <row r="416" customFormat="false" ht="19.5" hidden="false" customHeight="true" outlineLevel="0" collapsed="false"/>
    <row r="417" customFormat="false" ht="19.5" hidden="false" customHeight="true" outlineLevel="0" collapsed="false"/>
    <row r="418" customFormat="false" ht="19.5" hidden="false" customHeight="true" outlineLevel="0" collapsed="false"/>
    <row r="419" customFormat="false" ht="19.5" hidden="false" customHeight="true" outlineLevel="0" collapsed="false"/>
    <row r="420" customFormat="false" ht="19.5" hidden="false" customHeight="true" outlineLevel="0" collapsed="false"/>
    <row r="421" customFormat="false" ht="19.5" hidden="false" customHeight="true" outlineLevel="0" collapsed="false"/>
    <row r="422" customFormat="false" ht="19.5" hidden="false" customHeight="true" outlineLevel="0" collapsed="false"/>
    <row r="423" customFormat="false" ht="19.5" hidden="false" customHeight="true" outlineLevel="0" collapsed="false"/>
    <row r="424" customFormat="false" ht="19.5" hidden="false" customHeight="true" outlineLevel="0" collapsed="false"/>
    <row r="425" customFormat="false" ht="19.5" hidden="false" customHeight="true" outlineLevel="0" collapsed="false"/>
    <row r="426" customFormat="false" ht="19.5" hidden="false" customHeight="true" outlineLevel="0" collapsed="false"/>
    <row r="427" customFormat="false" ht="19.5" hidden="false" customHeight="true" outlineLevel="0" collapsed="false"/>
    <row r="428" customFormat="false" ht="19.5" hidden="false" customHeight="true" outlineLevel="0" collapsed="false"/>
    <row r="429" customFormat="false" ht="19.5" hidden="false" customHeight="true" outlineLevel="0" collapsed="false"/>
    <row r="430" customFormat="false" ht="19.5" hidden="false" customHeight="true" outlineLevel="0" collapsed="false"/>
    <row r="431" customFormat="false" ht="19.5" hidden="false" customHeight="true" outlineLevel="0" collapsed="false"/>
    <row r="432" customFormat="false" ht="19.5" hidden="false" customHeight="true" outlineLevel="0" collapsed="false"/>
    <row r="433" customFormat="false" ht="19.5" hidden="false" customHeight="true" outlineLevel="0" collapsed="false"/>
    <row r="434" customFormat="false" ht="19.5" hidden="false" customHeight="true" outlineLevel="0" collapsed="false"/>
    <row r="435" customFormat="false" ht="19.5" hidden="false" customHeight="true" outlineLevel="0" collapsed="false"/>
    <row r="436" customFormat="false" ht="19.5" hidden="false" customHeight="true" outlineLevel="0" collapsed="false"/>
    <row r="437" customFormat="false" ht="19.5" hidden="false" customHeight="true" outlineLevel="0" collapsed="false"/>
    <row r="438" customFormat="false" ht="19.5" hidden="false" customHeight="true" outlineLevel="0" collapsed="false"/>
    <row r="439" customFormat="false" ht="19.5" hidden="false" customHeight="true" outlineLevel="0" collapsed="false"/>
    <row r="440" customFormat="false" ht="19.5" hidden="false" customHeight="true" outlineLevel="0" collapsed="false"/>
    <row r="441" customFormat="false" ht="19.5" hidden="false" customHeight="true" outlineLevel="0" collapsed="false"/>
    <row r="442" customFormat="false" ht="19.5" hidden="false" customHeight="true" outlineLevel="0" collapsed="false"/>
    <row r="443" customFormat="false" ht="19.5" hidden="false" customHeight="true" outlineLevel="0" collapsed="false"/>
    <row r="444" customFormat="false" ht="19.5" hidden="false" customHeight="true" outlineLevel="0" collapsed="false"/>
    <row r="445" customFormat="false" ht="19.5" hidden="false" customHeight="true" outlineLevel="0" collapsed="false"/>
    <row r="446" customFormat="false" ht="19.5" hidden="false" customHeight="true" outlineLevel="0" collapsed="false"/>
    <row r="447" customFormat="false" ht="19.5" hidden="false" customHeight="true" outlineLevel="0" collapsed="false"/>
    <row r="448" customFormat="false" ht="19.5" hidden="false" customHeight="true" outlineLevel="0" collapsed="false"/>
    <row r="449" customFormat="false" ht="19.5" hidden="false" customHeight="true" outlineLevel="0" collapsed="false"/>
    <row r="450" customFormat="false" ht="19.5" hidden="false" customHeight="true" outlineLevel="0" collapsed="false"/>
    <row r="451" customFormat="false" ht="19.5" hidden="false" customHeight="true" outlineLevel="0" collapsed="false"/>
    <row r="452" customFormat="false" ht="19.5" hidden="false" customHeight="true" outlineLevel="0" collapsed="false"/>
    <row r="453" customFormat="false" ht="19.5" hidden="false" customHeight="true" outlineLevel="0" collapsed="false"/>
    <row r="454" customFormat="false" ht="19.5" hidden="false" customHeight="true" outlineLevel="0" collapsed="false"/>
    <row r="455" customFormat="false" ht="19.5" hidden="false" customHeight="true" outlineLevel="0" collapsed="false"/>
    <row r="456" customFormat="false" ht="19.5" hidden="false" customHeight="true" outlineLevel="0" collapsed="false"/>
    <row r="457" customFormat="false" ht="19.5" hidden="false" customHeight="true" outlineLevel="0" collapsed="false"/>
    <row r="458" customFormat="false" ht="19.5" hidden="false" customHeight="true" outlineLevel="0" collapsed="false"/>
    <row r="459" customFormat="false" ht="19.5" hidden="false" customHeight="true" outlineLevel="0" collapsed="false"/>
    <row r="460" customFormat="false" ht="19.5" hidden="false" customHeight="true" outlineLevel="0" collapsed="false"/>
    <row r="461" customFormat="false" ht="19.5" hidden="false" customHeight="true" outlineLevel="0" collapsed="false"/>
    <row r="462" customFormat="false" ht="19.5" hidden="false" customHeight="true" outlineLevel="0" collapsed="false"/>
    <row r="463" customFormat="false" ht="19.5" hidden="false" customHeight="true" outlineLevel="0" collapsed="false"/>
    <row r="464" customFormat="false" ht="19.5" hidden="false" customHeight="true" outlineLevel="0" collapsed="false"/>
    <row r="465" customFormat="false" ht="19.5" hidden="false" customHeight="true" outlineLevel="0" collapsed="false"/>
    <row r="466" customFormat="false" ht="19.5" hidden="false" customHeight="true" outlineLevel="0" collapsed="false"/>
    <row r="467" customFormat="false" ht="19.5" hidden="false" customHeight="true" outlineLevel="0" collapsed="false"/>
    <row r="468" customFormat="false" ht="19.5" hidden="false" customHeight="true" outlineLevel="0" collapsed="false"/>
    <row r="469" customFormat="false" ht="19.5" hidden="false" customHeight="true" outlineLevel="0" collapsed="false"/>
    <row r="470" customFormat="false" ht="19.5" hidden="false" customHeight="true" outlineLevel="0" collapsed="false"/>
    <row r="471" customFormat="false" ht="19.5" hidden="false" customHeight="true" outlineLevel="0" collapsed="false"/>
    <row r="472" customFormat="false" ht="19.5" hidden="false" customHeight="true" outlineLevel="0" collapsed="false"/>
    <row r="473" customFormat="false" ht="19.5" hidden="false" customHeight="true" outlineLevel="0" collapsed="false"/>
    <row r="474" customFormat="false" ht="19.5" hidden="false" customHeight="true" outlineLevel="0" collapsed="false"/>
    <row r="475" customFormat="false" ht="19.5" hidden="false" customHeight="true" outlineLevel="0" collapsed="false"/>
    <row r="476" customFormat="false" ht="19.5" hidden="false" customHeight="true" outlineLevel="0" collapsed="false"/>
    <row r="477" customFormat="false" ht="19.5" hidden="false" customHeight="true" outlineLevel="0" collapsed="false"/>
    <row r="478" customFormat="false" ht="19.5" hidden="false" customHeight="true" outlineLevel="0" collapsed="false"/>
    <row r="479" customFormat="false" ht="19.5" hidden="false" customHeight="true" outlineLevel="0" collapsed="false"/>
    <row r="480" customFormat="false" ht="19.5" hidden="false" customHeight="true" outlineLevel="0" collapsed="false"/>
    <row r="481" customFormat="false" ht="19.5" hidden="false" customHeight="true" outlineLevel="0" collapsed="false"/>
    <row r="482" customFormat="false" ht="19.5" hidden="false" customHeight="true" outlineLevel="0" collapsed="false"/>
    <row r="483" customFormat="false" ht="19.5" hidden="false" customHeight="true" outlineLevel="0" collapsed="false"/>
    <row r="484" customFormat="false" ht="19.5" hidden="false" customHeight="true" outlineLevel="0" collapsed="false"/>
    <row r="485" customFormat="false" ht="19.5" hidden="false" customHeight="true" outlineLevel="0" collapsed="false"/>
    <row r="486" customFormat="false" ht="19.5" hidden="false" customHeight="true" outlineLevel="0" collapsed="false"/>
    <row r="487" customFormat="false" ht="19.5" hidden="false" customHeight="true" outlineLevel="0" collapsed="false"/>
    <row r="488" customFormat="false" ht="19.5" hidden="false" customHeight="true" outlineLevel="0" collapsed="false"/>
    <row r="489" customFormat="false" ht="19.5" hidden="false" customHeight="true" outlineLevel="0" collapsed="false"/>
    <row r="490" customFormat="false" ht="19.5" hidden="false" customHeight="true" outlineLevel="0" collapsed="false"/>
    <row r="491" customFormat="false" ht="19.5" hidden="false" customHeight="true" outlineLevel="0" collapsed="false"/>
    <row r="492" customFormat="false" ht="19.5" hidden="false" customHeight="true" outlineLevel="0" collapsed="false"/>
    <row r="493" customFormat="false" ht="19.5" hidden="false" customHeight="true" outlineLevel="0" collapsed="false"/>
    <row r="494" customFormat="false" ht="19.5" hidden="false" customHeight="true" outlineLevel="0" collapsed="false"/>
    <row r="495" customFormat="false" ht="19.5" hidden="false" customHeight="true" outlineLevel="0" collapsed="false"/>
    <row r="496" customFormat="false" ht="19.5" hidden="false" customHeight="true" outlineLevel="0" collapsed="false"/>
    <row r="497" customFormat="false" ht="19.5" hidden="false" customHeight="true" outlineLevel="0" collapsed="false"/>
    <row r="498" customFormat="false" ht="19.5" hidden="false" customHeight="true" outlineLevel="0" collapsed="false"/>
    <row r="499" customFormat="false" ht="19.5" hidden="false" customHeight="true" outlineLevel="0" collapsed="false"/>
    <row r="500" customFormat="false" ht="19.5" hidden="false" customHeight="true" outlineLevel="0" collapsed="false"/>
    <row r="501" customFormat="false" ht="19.5" hidden="false" customHeight="true" outlineLevel="0" collapsed="false"/>
    <row r="502" customFormat="false" ht="19.5" hidden="false" customHeight="true" outlineLevel="0" collapsed="false"/>
    <row r="503" customFormat="false" ht="19.5" hidden="false" customHeight="true" outlineLevel="0" collapsed="false"/>
    <row r="504" customFormat="false" ht="19.5" hidden="false" customHeight="true" outlineLevel="0" collapsed="false"/>
    <row r="505" customFormat="false" ht="19.5" hidden="false" customHeight="true" outlineLevel="0" collapsed="false"/>
    <row r="506" customFormat="false" ht="19.5" hidden="false" customHeight="true" outlineLevel="0" collapsed="false"/>
    <row r="507" customFormat="false" ht="19.5" hidden="false" customHeight="true" outlineLevel="0" collapsed="false"/>
    <row r="508" customFormat="false" ht="19.5" hidden="false" customHeight="true" outlineLevel="0" collapsed="false"/>
    <row r="509" customFormat="false" ht="19.5" hidden="false" customHeight="true" outlineLevel="0" collapsed="false"/>
    <row r="510" customFormat="false" ht="19.5" hidden="false" customHeight="true" outlineLevel="0" collapsed="false"/>
    <row r="511" customFormat="false" ht="19.5" hidden="false" customHeight="true" outlineLevel="0" collapsed="false"/>
    <row r="512" customFormat="false" ht="19.5" hidden="false" customHeight="true" outlineLevel="0" collapsed="false"/>
    <row r="513" customFormat="false" ht="19.5" hidden="false" customHeight="true" outlineLevel="0" collapsed="false"/>
    <row r="514" customFormat="false" ht="19.5" hidden="false" customHeight="true" outlineLevel="0" collapsed="false"/>
    <row r="515" customFormat="false" ht="19.5" hidden="false" customHeight="true" outlineLevel="0" collapsed="false"/>
    <row r="516" customFormat="false" ht="19.5" hidden="false" customHeight="true" outlineLevel="0" collapsed="false"/>
    <row r="517" customFormat="false" ht="19.5" hidden="false" customHeight="true" outlineLevel="0" collapsed="false"/>
    <row r="518" customFormat="false" ht="19.5" hidden="false" customHeight="true" outlineLevel="0" collapsed="false"/>
    <row r="519" customFormat="false" ht="19.5" hidden="false" customHeight="true" outlineLevel="0" collapsed="false"/>
    <row r="520" customFormat="false" ht="19.5" hidden="false" customHeight="true" outlineLevel="0" collapsed="false"/>
    <row r="521" customFormat="false" ht="19.5" hidden="false" customHeight="true" outlineLevel="0" collapsed="false"/>
    <row r="522" customFormat="false" ht="19.5" hidden="false" customHeight="true" outlineLevel="0" collapsed="false"/>
    <row r="523" customFormat="false" ht="19.5" hidden="false" customHeight="true" outlineLevel="0" collapsed="false"/>
    <row r="524" customFormat="false" ht="19.5" hidden="false" customHeight="true" outlineLevel="0" collapsed="false"/>
    <row r="525" customFormat="false" ht="19.5" hidden="false" customHeight="true" outlineLevel="0" collapsed="false"/>
    <row r="526" customFormat="false" ht="19.5" hidden="false" customHeight="true" outlineLevel="0" collapsed="false"/>
    <row r="527" customFormat="false" ht="19.5" hidden="false" customHeight="true" outlineLevel="0" collapsed="false"/>
    <row r="528" customFormat="false" ht="19.5" hidden="false" customHeight="true" outlineLevel="0" collapsed="false"/>
    <row r="529" customFormat="false" ht="19.5" hidden="false" customHeight="true" outlineLevel="0" collapsed="false"/>
    <row r="530" customFormat="false" ht="19.5" hidden="false" customHeight="true" outlineLevel="0" collapsed="false"/>
    <row r="531" customFormat="false" ht="19.5" hidden="false" customHeight="true" outlineLevel="0" collapsed="false"/>
    <row r="532" customFormat="false" ht="19.5" hidden="false" customHeight="true" outlineLevel="0" collapsed="false"/>
    <row r="533" customFormat="false" ht="19.5" hidden="false" customHeight="true" outlineLevel="0" collapsed="false"/>
    <row r="534" customFormat="false" ht="19.5" hidden="false" customHeight="true" outlineLevel="0" collapsed="false"/>
    <row r="535" customFormat="false" ht="19.5" hidden="false" customHeight="true" outlineLevel="0" collapsed="false"/>
    <row r="536" customFormat="false" ht="19.5" hidden="false" customHeight="true" outlineLevel="0" collapsed="false"/>
    <row r="537" customFormat="false" ht="19.5" hidden="false" customHeight="true" outlineLevel="0" collapsed="false"/>
    <row r="538" customFormat="false" ht="19.5" hidden="false" customHeight="true" outlineLevel="0" collapsed="false"/>
    <row r="539" customFormat="false" ht="19.5" hidden="false" customHeight="true" outlineLevel="0" collapsed="false"/>
    <row r="540" customFormat="false" ht="19.5" hidden="false" customHeight="true" outlineLevel="0" collapsed="false"/>
    <row r="541" customFormat="false" ht="19.5" hidden="false" customHeight="true" outlineLevel="0" collapsed="false"/>
    <row r="542" customFormat="false" ht="19.5" hidden="false" customHeight="true" outlineLevel="0" collapsed="false"/>
    <row r="543" customFormat="false" ht="19.5" hidden="false" customHeight="true" outlineLevel="0" collapsed="false"/>
    <row r="544" customFormat="false" ht="19.5" hidden="false" customHeight="true" outlineLevel="0" collapsed="false"/>
    <row r="545" customFormat="false" ht="19.5" hidden="false" customHeight="true" outlineLevel="0" collapsed="false"/>
    <row r="546" customFormat="false" ht="19.5" hidden="false" customHeight="true" outlineLevel="0" collapsed="false"/>
    <row r="547" customFormat="false" ht="19.5" hidden="false" customHeight="true" outlineLevel="0" collapsed="false"/>
    <row r="548" customFormat="false" ht="19.5" hidden="false" customHeight="true" outlineLevel="0" collapsed="false"/>
    <row r="549" customFormat="false" ht="19.5" hidden="false" customHeight="true" outlineLevel="0" collapsed="false"/>
    <row r="550" customFormat="false" ht="19.5" hidden="false" customHeight="true" outlineLevel="0" collapsed="false"/>
    <row r="551" customFormat="false" ht="19.5" hidden="false" customHeight="true" outlineLevel="0" collapsed="false"/>
    <row r="552" customFormat="false" ht="19.5" hidden="false" customHeight="true" outlineLevel="0" collapsed="false"/>
    <row r="553" customFormat="false" ht="19.5" hidden="false" customHeight="true" outlineLevel="0" collapsed="false"/>
    <row r="554" customFormat="false" ht="19.5" hidden="false" customHeight="true" outlineLevel="0" collapsed="false"/>
    <row r="555" customFormat="false" ht="19.5" hidden="false" customHeight="true" outlineLevel="0" collapsed="false"/>
    <row r="556" customFormat="false" ht="19.5" hidden="false" customHeight="true" outlineLevel="0" collapsed="false"/>
    <row r="557" customFormat="false" ht="19.5" hidden="false" customHeight="true" outlineLevel="0" collapsed="false"/>
    <row r="558" customFormat="false" ht="19.5" hidden="false" customHeight="true" outlineLevel="0" collapsed="false"/>
    <row r="559" customFormat="false" ht="19.5" hidden="false" customHeight="true" outlineLevel="0" collapsed="false"/>
    <row r="560" customFormat="false" ht="19.5" hidden="false" customHeight="true" outlineLevel="0" collapsed="false"/>
    <row r="561" customFormat="false" ht="19.5" hidden="false" customHeight="true" outlineLevel="0" collapsed="false"/>
    <row r="562" customFormat="false" ht="19.5" hidden="false" customHeight="true" outlineLevel="0" collapsed="false"/>
    <row r="563" customFormat="false" ht="19.5" hidden="false" customHeight="true" outlineLevel="0" collapsed="false"/>
    <row r="564" customFormat="false" ht="19.5" hidden="false" customHeight="true" outlineLevel="0" collapsed="false"/>
    <row r="565" customFormat="false" ht="19.5" hidden="false" customHeight="true" outlineLevel="0" collapsed="false"/>
    <row r="566" customFormat="false" ht="19.5" hidden="false" customHeight="true" outlineLevel="0" collapsed="false"/>
    <row r="567" customFormat="false" ht="19.5" hidden="false" customHeight="true" outlineLevel="0" collapsed="false"/>
    <row r="568" customFormat="false" ht="19.5" hidden="false" customHeight="true" outlineLevel="0" collapsed="false"/>
    <row r="569" customFormat="false" ht="19.5" hidden="false" customHeight="true" outlineLevel="0" collapsed="false"/>
    <row r="570" customFormat="false" ht="19.5" hidden="false" customHeight="true" outlineLevel="0" collapsed="false"/>
    <row r="571" customFormat="false" ht="19.5" hidden="false" customHeight="true" outlineLevel="0" collapsed="false"/>
    <row r="572" customFormat="false" ht="19.5" hidden="false" customHeight="true" outlineLevel="0" collapsed="false"/>
    <row r="573" customFormat="false" ht="19.5" hidden="false" customHeight="true" outlineLevel="0" collapsed="false"/>
    <row r="574" customFormat="false" ht="19.5" hidden="false" customHeight="true" outlineLevel="0" collapsed="false"/>
    <row r="575" customFormat="false" ht="19.5" hidden="false" customHeight="true" outlineLevel="0" collapsed="false"/>
    <row r="576" customFormat="false" ht="19.5" hidden="false" customHeight="true" outlineLevel="0" collapsed="false"/>
    <row r="577" customFormat="false" ht="19.5" hidden="false" customHeight="true" outlineLevel="0" collapsed="false"/>
    <row r="578" customFormat="false" ht="19.5" hidden="false" customHeight="true" outlineLevel="0" collapsed="false"/>
    <row r="579" customFormat="false" ht="19.5" hidden="false" customHeight="true" outlineLevel="0" collapsed="false"/>
    <row r="580" customFormat="false" ht="19.5" hidden="false" customHeight="true" outlineLevel="0" collapsed="false"/>
    <row r="581" customFormat="false" ht="19.5" hidden="false" customHeight="true" outlineLevel="0" collapsed="false"/>
    <row r="582" customFormat="false" ht="19.5" hidden="false" customHeight="true" outlineLevel="0" collapsed="false"/>
    <row r="583" customFormat="false" ht="19.5" hidden="false" customHeight="true" outlineLevel="0" collapsed="false"/>
    <row r="584" customFormat="false" ht="19.5" hidden="false" customHeight="true" outlineLevel="0" collapsed="false"/>
    <row r="585" customFormat="false" ht="19.5" hidden="false" customHeight="true" outlineLevel="0" collapsed="false"/>
    <row r="586" customFormat="false" ht="19.5" hidden="false" customHeight="true" outlineLevel="0" collapsed="false"/>
    <row r="587" customFormat="false" ht="19.5" hidden="false" customHeight="true" outlineLevel="0" collapsed="false"/>
    <row r="588" customFormat="false" ht="19.5" hidden="false" customHeight="true" outlineLevel="0" collapsed="false"/>
    <row r="589" customFormat="false" ht="19.5" hidden="false" customHeight="true" outlineLevel="0" collapsed="false"/>
    <row r="590" customFormat="false" ht="19.5" hidden="false" customHeight="true" outlineLevel="0" collapsed="false"/>
    <row r="591" customFormat="false" ht="19.5" hidden="false" customHeight="true" outlineLevel="0" collapsed="false"/>
    <row r="592" customFormat="false" ht="19.5" hidden="false" customHeight="true" outlineLevel="0" collapsed="false"/>
    <row r="593" customFormat="false" ht="19.5" hidden="false" customHeight="true" outlineLevel="0" collapsed="false"/>
    <row r="594" customFormat="false" ht="19.5" hidden="false" customHeight="true" outlineLevel="0" collapsed="false"/>
    <row r="595" customFormat="false" ht="19.5" hidden="false" customHeight="true" outlineLevel="0" collapsed="false"/>
    <row r="596" customFormat="false" ht="19.5" hidden="false" customHeight="true" outlineLevel="0" collapsed="false"/>
    <row r="597" customFormat="false" ht="19.5" hidden="false" customHeight="true" outlineLevel="0" collapsed="false"/>
    <row r="598" customFormat="false" ht="19.5" hidden="false" customHeight="true" outlineLevel="0" collapsed="false"/>
    <row r="599" customFormat="false" ht="19.5" hidden="false" customHeight="true" outlineLevel="0" collapsed="false"/>
    <row r="600" customFormat="false" ht="19.5" hidden="false" customHeight="true" outlineLevel="0" collapsed="false"/>
    <row r="601" customFormat="false" ht="19.5" hidden="false" customHeight="true" outlineLevel="0" collapsed="false"/>
    <row r="602" customFormat="false" ht="19.5" hidden="false" customHeight="true" outlineLevel="0" collapsed="false"/>
    <row r="603" customFormat="false" ht="19.5" hidden="false" customHeight="true" outlineLevel="0" collapsed="false"/>
    <row r="604" customFormat="false" ht="19.5" hidden="false" customHeight="true" outlineLevel="0" collapsed="false"/>
    <row r="605" customFormat="false" ht="19.5" hidden="false" customHeight="true" outlineLevel="0" collapsed="false"/>
    <row r="606" customFormat="false" ht="19.5" hidden="false" customHeight="true" outlineLevel="0" collapsed="false"/>
    <row r="607" customFormat="false" ht="19.5" hidden="false" customHeight="true" outlineLevel="0" collapsed="false"/>
    <row r="608" customFormat="false" ht="19.5" hidden="false" customHeight="true" outlineLevel="0" collapsed="false"/>
    <row r="609" customFormat="false" ht="19.5" hidden="false" customHeight="true" outlineLevel="0" collapsed="false"/>
    <row r="610" customFormat="false" ht="19.5" hidden="false" customHeight="true" outlineLevel="0" collapsed="false"/>
    <row r="611" customFormat="false" ht="19.5" hidden="false" customHeight="true" outlineLevel="0" collapsed="false"/>
    <row r="612" customFormat="false" ht="19.5" hidden="false" customHeight="true" outlineLevel="0" collapsed="false"/>
    <row r="613" customFormat="false" ht="19.5" hidden="false" customHeight="true" outlineLevel="0" collapsed="false"/>
    <row r="614" customFormat="false" ht="19.5" hidden="false" customHeight="true" outlineLevel="0" collapsed="false"/>
    <row r="615" customFormat="false" ht="19.5" hidden="false" customHeight="true" outlineLevel="0" collapsed="false"/>
    <row r="616" customFormat="false" ht="19.5" hidden="false" customHeight="true" outlineLevel="0" collapsed="false"/>
    <row r="617" customFormat="false" ht="19.5" hidden="false" customHeight="true" outlineLevel="0" collapsed="false"/>
    <row r="618" customFormat="false" ht="19.5" hidden="false" customHeight="true" outlineLevel="0" collapsed="false"/>
    <row r="619" customFormat="false" ht="19.5" hidden="false" customHeight="true" outlineLevel="0" collapsed="false"/>
    <row r="620" customFormat="false" ht="19.5" hidden="false" customHeight="true" outlineLevel="0" collapsed="false"/>
    <row r="621" customFormat="false" ht="19.5" hidden="false" customHeight="true" outlineLevel="0" collapsed="false"/>
    <row r="622" customFormat="false" ht="19.5" hidden="false" customHeight="true" outlineLevel="0" collapsed="false"/>
    <row r="623" customFormat="false" ht="19.5" hidden="false" customHeight="true" outlineLevel="0" collapsed="false"/>
    <row r="624" customFormat="false" ht="19.5" hidden="false" customHeight="true" outlineLevel="0" collapsed="false"/>
    <row r="625" customFormat="false" ht="19.5" hidden="false" customHeight="true" outlineLevel="0" collapsed="false"/>
    <row r="626" customFormat="false" ht="19.5" hidden="false" customHeight="true" outlineLevel="0" collapsed="false"/>
    <row r="627" customFormat="false" ht="19.5" hidden="false" customHeight="true" outlineLevel="0" collapsed="false"/>
    <row r="628" customFormat="false" ht="19.5" hidden="false" customHeight="true" outlineLevel="0" collapsed="false"/>
    <row r="629" customFormat="false" ht="19.5" hidden="false" customHeight="true" outlineLevel="0" collapsed="false"/>
    <row r="630" customFormat="false" ht="19.5" hidden="false" customHeight="true" outlineLevel="0" collapsed="false"/>
    <row r="631" customFormat="false" ht="19.5" hidden="false" customHeight="true" outlineLevel="0" collapsed="false"/>
    <row r="632" customFormat="false" ht="19.5" hidden="false" customHeight="true" outlineLevel="0" collapsed="false"/>
    <row r="633" customFormat="false" ht="19.5" hidden="false" customHeight="true" outlineLevel="0" collapsed="false"/>
    <row r="634" customFormat="false" ht="19.5" hidden="false" customHeight="true" outlineLevel="0" collapsed="false"/>
    <row r="635" customFormat="false" ht="19.5" hidden="false" customHeight="true" outlineLevel="0" collapsed="false"/>
    <row r="636" customFormat="false" ht="19.5" hidden="false" customHeight="true" outlineLevel="0" collapsed="false"/>
    <row r="637" customFormat="false" ht="19.5" hidden="false" customHeight="true" outlineLevel="0" collapsed="false"/>
    <row r="638" customFormat="false" ht="19.5" hidden="false" customHeight="true" outlineLevel="0" collapsed="false"/>
    <row r="639" customFormat="false" ht="19.5" hidden="false" customHeight="true" outlineLevel="0" collapsed="false"/>
    <row r="640" customFormat="false" ht="19.5" hidden="false" customHeight="true" outlineLevel="0" collapsed="false"/>
    <row r="641" customFormat="false" ht="19.5" hidden="false" customHeight="true" outlineLevel="0" collapsed="false"/>
    <row r="642" customFormat="false" ht="19.5" hidden="false" customHeight="true" outlineLevel="0" collapsed="false"/>
    <row r="643" customFormat="false" ht="19.5" hidden="false" customHeight="true" outlineLevel="0" collapsed="false"/>
    <row r="644" customFormat="false" ht="19.5" hidden="false" customHeight="true" outlineLevel="0" collapsed="false"/>
    <row r="645" customFormat="false" ht="19.5" hidden="false" customHeight="true" outlineLevel="0" collapsed="false"/>
    <row r="646" customFormat="false" ht="19.5" hidden="false" customHeight="true" outlineLevel="0" collapsed="false"/>
    <row r="647" customFormat="false" ht="19.5" hidden="false" customHeight="true" outlineLevel="0" collapsed="false"/>
    <row r="648" customFormat="false" ht="19.5" hidden="false" customHeight="true" outlineLevel="0" collapsed="false"/>
    <row r="649" customFormat="false" ht="19.5" hidden="false" customHeight="true" outlineLevel="0" collapsed="false"/>
    <row r="650" customFormat="false" ht="19.5" hidden="false" customHeight="true" outlineLevel="0" collapsed="false"/>
    <row r="651" customFormat="false" ht="19.5" hidden="false" customHeight="true" outlineLevel="0" collapsed="false"/>
    <row r="652" customFormat="false" ht="19.5" hidden="false" customHeight="true" outlineLevel="0" collapsed="false"/>
    <row r="653" customFormat="false" ht="19.5" hidden="false" customHeight="true" outlineLevel="0" collapsed="false"/>
    <row r="654" customFormat="false" ht="19.5" hidden="false" customHeight="true" outlineLevel="0" collapsed="false"/>
    <row r="655" customFormat="false" ht="19.5" hidden="false" customHeight="true" outlineLevel="0" collapsed="false"/>
    <row r="656" customFormat="false" ht="19.5" hidden="false" customHeight="true" outlineLevel="0" collapsed="false"/>
    <row r="657" customFormat="false" ht="19.5" hidden="false" customHeight="true" outlineLevel="0" collapsed="false"/>
    <row r="658" customFormat="false" ht="19.5" hidden="false" customHeight="true" outlineLevel="0" collapsed="false"/>
    <row r="659" customFormat="false" ht="19.5" hidden="false" customHeight="true" outlineLevel="0" collapsed="false"/>
    <row r="660" customFormat="false" ht="19.5" hidden="false" customHeight="true" outlineLevel="0" collapsed="false"/>
    <row r="661" customFormat="false" ht="19.5" hidden="false" customHeight="true" outlineLevel="0" collapsed="false"/>
    <row r="662" customFormat="false" ht="19.5" hidden="false" customHeight="true" outlineLevel="0" collapsed="false"/>
    <row r="663" customFormat="false" ht="19.5" hidden="false" customHeight="true" outlineLevel="0" collapsed="false"/>
    <row r="664" customFormat="false" ht="19.5" hidden="false" customHeight="true" outlineLevel="0" collapsed="false"/>
    <row r="665" customFormat="false" ht="19.5" hidden="false" customHeight="true" outlineLevel="0" collapsed="false"/>
    <row r="666" customFormat="false" ht="19.5" hidden="false" customHeight="true" outlineLevel="0" collapsed="false"/>
    <row r="667" customFormat="false" ht="19.5" hidden="false" customHeight="true" outlineLevel="0" collapsed="false"/>
    <row r="668" customFormat="false" ht="19.5" hidden="false" customHeight="true" outlineLevel="0" collapsed="false"/>
    <row r="669" customFormat="false" ht="19.5" hidden="false" customHeight="true" outlineLevel="0" collapsed="false"/>
    <row r="670" customFormat="false" ht="19.5" hidden="false" customHeight="true" outlineLevel="0" collapsed="false"/>
    <row r="671" customFormat="false" ht="19.5" hidden="false" customHeight="true" outlineLevel="0" collapsed="false"/>
    <row r="672" customFormat="false" ht="19.5" hidden="false" customHeight="true" outlineLevel="0" collapsed="false"/>
    <row r="673" customFormat="false" ht="19.5" hidden="false" customHeight="true" outlineLevel="0" collapsed="false"/>
    <row r="674" customFormat="false" ht="19.5" hidden="false" customHeight="true" outlineLevel="0" collapsed="false"/>
    <row r="675" customFormat="false" ht="19.5" hidden="false" customHeight="true" outlineLevel="0" collapsed="false"/>
    <row r="676" customFormat="false" ht="19.5" hidden="false" customHeight="true" outlineLevel="0" collapsed="false"/>
    <row r="677" customFormat="false" ht="19.5" hidden="false" customHeight="true" outlineLevel="0" collapsed="false"/>
    <row r="678" customFormat="false" ht="19.5" hidden="false" customHeight="true" outlineLevel="0" collapsed="false"/>
    <row r="679" customFormat="false" ht="19.5" hidden="false" customHeight="true" outlineLevel="0" collapsed="false"/>
    <row r="680" customFormat="false" ht="19.5" hidden="false" customHeight="true" outlineLevel="0" collapsed="false"/>
    <row r="681" customFormat="false" ht="19.5" hidden="false" customHeight="true" outlineLevel="0" collapsed="false"/>
    <row r="682" customFormat="false" ht="19.5" hidden="false" customHeight="true" outlineLevel="0" collapsed="false"/>
    <row r="683" customFormat="false" ht="19.5" hidden="false" customHeight="true" outlineLevel="0" collapsed="false"/>
    <row r="684" customFormat="false" ht="19.5" hidden="false" customHeight="true" outlineLevel="0" collapsed="false"/>
    <row r="685" customFormat="false" ht="19.5" hidden="false" customHeight="true" outlineLevel="0" collapsed="false"/>
    <row r="686" customFormat="false" ht="19.5" hidden="false" customHeight="true" outlineLevel="0" collapsed="false"/>
    <row r="687" customFormat="false" ht="19.5" hidden="false" customHeight="true" outlineLevel="0" collapsed="false"/>
    <row r="688" customFormat="false" ht="19.5" hidden="false" customHeight="true" outlineLevel="0" collapsed="false"/>
    <row r="689" customFormat="false" ht="19.5" hidden="false" customHeight="true" outlineLevel="0" collapsed="false"/>
    <row r="690" customFormat="false" ht="19.5" hidden="false" customHeight="true" outlineLevel="0" collapsed="false"/>
    <row r="691" customFormat="false" ht="19.5" hidden="false" customHeight="true" outlineLevel="0" collapsed="false"/>
    <row r="692" customFormat="false" ht="19.5" hidden="false" customHeight="true" outlineLevel="0" collapsed="false"/>
    <row r="693" customFormat="false" ht="19.5" hidden="false" customHeight="true" outlineLevel="0" collapsed="false"/>
    <row r="694" customFormat="false" ht="19.5" hidden="false" customHeight="true" outlineLevel="0" collapsed="false"/>
    <row r="695" customFormat="false" ht="19.5" hidden="false" customHeight="true" outlineLevel="0" collapsed="false"/>
    <row r="696" customFormat="false" ht="19.5" hidden="false" customHeight="true" outlineLevel="0" collapsed="false"/>
    <row r="697" customFormat="false" ht="19.5" hidden="false" customHeight="true" outlineLevel="0" collapsed="false"/>
    <row r="698" customFormat="false" ht="19.5" hidden="false" customHeight="true" outlineLevel="0" collapsed="false"/>
    <row r="699" customFormat="false" ht="19.5" hidden="false" customHeight="true" outlineLevel="0" collapsed="false"/>
    <row r="700" customFormat="false" ht="19.5" hidden="false" customHeight="true" outlineLevel="0" collapsed="false"/>
    <row r="701" customFormat="false" ht="19.5" hidden="false" customHeight="true" outlineLevel="0" collapsed="false"/>
    <row r="702" customFormat="false" ht="19.5" hidden="false" customHeight="true" outlineLevel="0" collapsed="false"/>
    <row r="703" customFormat="false" ht="19.5" hidden="false" customHeight="true" outlineLevel="0" collapsed="false"/>
    <row r="704" customFormat="false" ht="19.5" hidden="false" customHeight="true" outlineLevel="0" collapsed="false"/>
    <row r="705" customFormat="false" ht="19.5" hidden="false" customHeight="true" outlineLevel="0" collapsed="false"/>
    <row r="706" customFormat="false" ht="19.5" hidden="false" customHeight="true" outlineLevel="0" collapsed="false"/>
    <row r="707" customFormat="false" ht="19.5" hidden="false" customHeight="true" outlineLevel="0" collapsed="false"/>
    <row r="708" customFormat="false" ht="19.5" hidden="false" customHeight="true" outlineLevel="0" collapsed="false"/>
    <row r="709" customFormat="false" ht="19.5" hidden="false" customHeight="true" outlineLevel="0" collapsed="false"/>
    <row r="710" customFormat="false" ht="19.5" hidden="false" customHeight="true" outlineLevel="0" collapsed="false"/>
    <row r="711" customFormat="false" ht="19.5" hidden="false" customHeight="true" outlineLevel="0" collapsed="false"/>
    <row r="712" customFormat="false" ht="19.5" hidden="false" customHeight="true" outlineLevel="0" collapsed="false"/>
    <row r="713" customFormat="false" ht="19.5" hidden="false" customHeight="true" outlineLevel="0" collapsed="false"/>
    <row r="714" customFormat="false" ht="19.5" hidden="false" customHeight="true" outlineLevel="0" collapsed="false"/>
    <row r="715" customFormat="false" ht="19.5" hidden="false" customHeight="true" outlineLevel="0" collapsed="false"/>
    <row r="716" customFormat="false" ht="19.5" hidden="false" customHeight="true" outlineLevel="0" collapsed="false"/>
    <row r="717" customFormat="false" ht="19.5" hidden="false" customHeight="true" outlineLevel="0" collapsed="false"/>
    <row r="718" customFormat="false" ht="19.5" hidden="false" customHeight="true" outlineLevel="0" collapsed="false"/>
    <row r="719" customFormat="false" ht="19.5" hidden="false" customHeight="true" outlineLevel="0" collapsed="false"/>
    <row r="720" customFormat="false" ht="19.5" hidden="false" customHeight="true" outlineLevel="0" collapsed="false"/>
    <row r="721" customFormat="false" ht="19.5" hidden="false" customHeight="true" outlineLevel="0" collapsed="false"/>
    <row r="722" customFormat="false" ht="19.5" hidden="false" customHeight="true" outlineLevel="0" collapsed="false"/>
    <row r="723" customFormat="false" ht="19.5" hidden="false" customHeight="true" outlineLevel="0" collapsed="false"/>
    <row r="724" customFormat="false" ht="19.5" hidden="false" customHeight="true" outlineLevel="0" collapsed="false"/>
    <row r="725" customFormat="false" ht="19.5" hidden="false" customHeight="true" outlineLevel="0" collapsed="false"/>
    <row r="726" customFormat="false" ht="19.5" hidden="false" customHeight="true" outlineLevel="0" collapsed="false"/>
    <row r="727" customFormat="false" ht="19.5" hidden="false" customHeight="true" outlineLevel="0" collapsed="false"/>
    <row r="728" customFormat="false" ht="19.5" hidden="false" customHeight="true" outlineLevel="0" collapsed="false"/>
    <row r="729" customFormat="false" ht="19.5" hidden="false" customHeight="true" outlineLevel="0" collapsed="false"/>
    <row r="730" customFormat="false" ht="19.5" hidden="false" customHeight="true" outlineLevel="0" collapsed="false"/>
    <row r="731" customFormat="false" ht="19.5" hidden="false" customHeight="true" outlineLevel="0" collapsed="false"/>
    <row r="732" customFormat="false" ht="19.5" hidden="false" customHeight="true" outlineLevel="0" collapsed="false"/>
    <row r="733" customFormat="false" ht="19.5" hidden="false" customHeight="true" outlineLevel="0" collapsed="false"/>
    <row r="734" customFormat="false" ht="19.5" hidden="false" customHeight="true" outlineLevel="0" collapsed="false"/>
    <row r="735" customFormat="false" ht="19.5" hidden="false" customHeight="true" outlineLevel="0" collapsed="false"/>
    <row r="736" customFormat="false" ht="19.5" hidden="false" customHeight="true" outlineLevel="0" collapsed="false"/>
    <row r="737" customFormat="false" ht="19.5" hidden="false" customHeight="true" outlineLevel="0" collapsed="false"/>
    <row r="738" customFormat="false" ht="19.5" hidden="false" customHeight="true" outlineLevel="0" collapsed="false"/>
    <row r="739" customFormat="false" ht="19.5" hidden="false" customHeight="true" outlineLevel="0" collapsed="false"/>
    <row r="740" customFormat="false" ht="19.5" hidden="false" customHeight="true" outlineLevel="0" collapsed="false"/>
    <row r="741" customFormat="false" ht="19.5" hidden="false" customHeight="true" outlineLevel="0" collapsed="false"/>
    <row r="742" customFormat="false" ht="19.5" hidden="false" customHeight="true" outlineLevel="0" collapsed="false"/>
    <row r="743" customFormat="false" ht="19.5" hidden="false" customHeight="true" outlineLevel="0" collapsed="false"/>
    <row r="744" customFormat="false" ht="19.5" hidden="false" customHeight="true" outlineLevel="0" collapsed="false"/>
    <row r="745" customFormat="false" ht="19.5" hidden="false" customHeight="true" outlineLevel="0" collapsed="false"/>
    <row r="746" customFormat="false" ht="19.5" hidden="false" customHeight="true" outlineLevel="0" collapsed="false"/>
    <row r="747" customFormat="false" ht="19.5" hidden="false" customHeight="true" outlineLevel="0" collapsed="false"/>
    <row r="748" customFormat="false" ht="19.5" hidden="false" customHeight="true" outlineLevel="0" collapsed="false"/>
    <row r="749" customFormat="false" ht="19.5" hidden="false" customHeight="true" outlineLevel="0" collapsed="false"/>
    <row r="750" customFormat="false" ht="19.5" hidden="false" customHeight="true" outlineLevel="0" collapsed="false"/>
    <row r="751" customFormat="false" ht="19.5" hidden="false" customHeight="true" outlineLevel="0" collapsed="false"/>
    <row r="752" customFormat="false" ht="19.5" hidden="false" customHeight="true" outlineLevel="0" collapsed="false"/>
    <row r="753" customFormat="false" ht="19.5" hidden="false" customHeight="true" outlineLevel="0" collapsed="false"/>
    <row r="754" customFormat="false" ht="19.5" hidden="false" customHeight="true" outlineLevel="0" collapsed="false"/>
    <row r="755" customFormat="false" ht="19.5" hidden="false" customHeight="true" outlineLevel="0" collapsed="false"/>
    <row r="756" customFormat="false" ht="19.5" hidden="false" customHeight="true" outlineLevel="0" collapsed="false"/>
    <row r="757" customFormat="false" ht="19.5" hidden="false" customHeight="true" outlineLevel="0" collapsed="false"/>
    <row r="758" customFormat="false" ht="19.5" hidden="false" customHeight="true" outlineLevel="0" collapsed="false"/>
    <row r="759" customFormat="false" ht="19.5" hidden="false" customHeight="true" outlineLevel="0" collapsed="false"/>
    <row r="760" customFormat="false" ht="19.5" hidden="false" customHeight="true" outlineLevel="0" collapsed="false"/>
    <row r="761" customFormat="false" ht="19.5" hidden="false" customHeight="true" outlineLevel="0" collapsed="false"/>
    <row r="762" customFormat="false" ht="19.5" hidden="false" customHeight="true" outlineLevel="0" collapsed="false"/>
    <row r="763" customFormat="false" ht="19.5" hidden="false" customHeight="true" outlineLevel="0" collapsed="false"/>
    <row r="764" customFormat="false" ht="19.5" hidden="false" customHeight="true" outlineLevel="0" collapsed="false"/>
    <row r="765" customFormat="false" ht="19.5" hidden="false" customHeight="true" outlineLevel="0" collapsed="false"/>
    <row r="766" customFormat="false" ht="19.5" hidden="false" customHeight="true" outlineLevel="0" collapsed="false"/>
    <row r="767" customFormat="false" ht="19.5" hidden="false" customHeight="true" outlineLevel="0" collapsed="false"/>
    <row r="768" customFormat="false" ht="19.5" hidden="false" customHeight="true" outlineLevel="0" collapsed="false"/>
    <row r="769" customFormat="false" ht="19.5" hidden="false" customHeight="true" outlineLevel="0" collapsed="false"/>
    <row r="770" customFormat="false" ht="19.5" hidden="false" customHeight="true" outlineLevel="0" collapsed="false"/>
    <row r="771" customFormat="false" ht="19.5" hidden="false" customHeight="true" outlineLevel="0" collapsed="false"/>
    <row r="772" customFormat="false" ht="19.5" hidden="false" customHeight="true" outlineLevel="0" collapsed="false"/>
    <row r="773" customFormat="false" ht="19.5" hidden="false" customHeight="true" outlineLevel="0" collapsed="false"/>
    <row r="774" customFormat="false" ht="19.5" hidden="false" customHeight="true" outlineLevel="0" collapsed="false"/>
    <row r="775" customFormat="false" ht="19.5" hidden="false" customHeight="true" outlineLevel="0" collapsed="false"/>
    <row r="776" customFormat="false" ht="19.5" hidden="false" customHeight="true" outlineLevel="0" collapsed="false"/>
    <row r="777" customFormat="false" ht="19.5" hidden="false" customHeight="true" outlineLevel="0" collapsed="false"/>
    <row r="778" customFormat="false" ht="19.5" hidden="false" customHeight="true" outlineLevel="0" collapsed="false"/>
    <row r="779" customFormat="false" ht="19.5" hidden="false" customHeight="true" outlineLevel="0" collapsed="false"/>
    <row r="780" customFormat="false" ht="19.5" hidden="false" customHeight="true" outlineLevel="0" collapsed="false"/>
    <row r="781" customFormat="false" ht="19.5" hidden="false" customHeight="true" outlineLevel="0" collapsed="false"/>
    <row r="782" customFormat="false" ht="19.5" hidden="false" customHeight="true" outlineLevel="0" collapsed="false"/>
    <row r="783" customFormat="false" ht="19.5" hidden="false" customHeight="true" outlineLevel="0" collapsed="false"/>
    <row r="784" customFormat="false" ht="19.5" hidden="false" customHeight="true" outlineLevel="0" collapsed="false"/>
    <row r="785" customFormat="false" ht="19.5" hidden="false" customHeight="true" outlineLevel="0" collapsed="false"/>
    <row r="786" customFormat="false" ht="19.5" hidden="false" customHeight="true" outlineLevel="0" collapsed="false"/>
    <row r="787" customFormat="false" ht="19.5" hidden="false" customHeight="true" outlineLevel="0" collapsed="false"/>
    <row r="788" customFormat="false" ht="19.5" hidden="false" customHeight="true" outlineLevel="0" collapsed="false"/>
    <row r="789" customFormat="false" ht="19.5" hidden="false" customHeight="true" outlineLevel="0" collapsed="false"/>
    <row r="790" customFormat="false" ht="19.5" hidden="false" customHeight="true" outlineLevel="0" collapsed="false"/>
    <row r="791" customFormat="false" ht="19.5" hidden="false" customHeight="true" outlineLevel="0" collapsed="false"/>
    <row r="792" customFormat="false" ht="19.5" hidden="false" customHeight="true" outlineLevel="0" collapsed="false"/>
    <row r="793" customFormat="false" ht="19.5" hidden="false" customHeight="true" outlineLevel="0" collapsed="false"/>
    <row r="794" customFormat="false" ht="19.5" hidden="false" customHeight="true" outlineLevel="0" collapsed="false"/>
    <row r="795" customFormat="false" ht="19.5" hidden="false" customHeight="true" outlineLevel="0" collapsed="false"/>
    <row r="796" customFormat="false" ht="19.5" hidden="false" customHeight="true" outlineLevel="0" collapsed="false"/>
    <row r="797" customFormat="false" ht="19.5" hidden="false" customHeight="true" outlineLevel="0" collapsed="false"/>
    <row r="798" customFormat="false" ht="19.5" hidden="false" customHeight="true" outlineLevel="0" collapsed="false"/>
    <row r="799" customFormat="false" ht="19.5" hidden="false" customHeight="true" outlineLevel="0" collapsed="false"/>
    <row r="800" customFormat="false" ht="19.5" hidden="false" customHeight="true" outlineLevel="0" collapsed="false"/>
    <row r="801" customFormat="false" ht="19.5" hidden="false" customHeight="true" outlineLevel="0" collapsed="false"/>
    <row r="802" customFormat="false" ht="19.5" hidden="false" customHeight="true" outlineLevel="0" collapsed="false"/>
    <row r="803" customFormat="false" ht="19.5" hidden="false" customHeight="true" outlineLevel="0" collapsed="false"/>
    <row r="804" customFormat="false" ht="19.5" hidden="false" customHeight="true" outlineLevel="0" collapsed="false"/>
    <row r="805" customFormat="false" ht="19.5" hidden="false" customHeight="true" outlineLevel="0" collapsed="false"/>
    <row r="806" customFormat="false" ht="19.5" hidden="false" customHeight="true" outlineLevel="0" collapsed="false"/>
    <row r="807" customFormat="false" ht="19.5" hidden="false" customHeight="true" outlineLevel="0" collapsed="false"/>
    <row r="808" customFormat="false" ht="19.5" hidden="false" customHeight="true" outlineLevel="0" collapsed="false"/>
    <row r="809" customFormat="false" ht="19.5" hidden="false" customHeight="true" outlineLevel="0" collapsed="false"/>
    <row r="810" customFormat="false" ht="19.5" hidden="false" customHeight="true" outlineLevel="0" collapsed="false"/>
    <row r="811" customFormat="false" ht="19.5" hidden="false" customHeight="true" outlineLevel="0" collapsed="false"/>
    <row r="812" customFormat="false" ht="19.5" hidden="false" customHeight="true" outlineLevel="0" collapsed="false"/>
    <row r="813" customFormat="false" ht="19.5" hidden="false" customHeight="true" outlineLevel="0" collapsed="false"/>
    <row r="814" customFormat="false" ht="19.5" hidden="false" customHeight="true" outlineLevel="0" collapsed="false"/>
    <row r="815" customFormat="false" ht="19.5" hidden="false" customHeight="true" outlineLevel="0" collapsed="false"/>
    <row r="816" customFormat="false" ht="19.5" hidden="false" customHeight="true" outlineLevel="0" collapsed="false"/>
    <row r="817" customFormat="false" ht="19.5" hidden="false" customHeight="true" outlineLevel="0" collapsed="false"/>
    <row r="818" customFormat="false" ht="19.5" hidden="false" customHeight="true" outlineLevel="0" collapsed="false"/>
    <row r="819" customFormat="false" ht="19.5" hidden="false" customHeight="true" outlineLevel="0" collapsed="false"/>
    <row r="820" customFormat="false" ht="19.5" hidden="false" customHeight="true" outlineLevel="0" collapsed="false"/>
    <row r="821" customFormat="false" ht="19.5" hidden="false" customHeight="true" outlineLevel="0" collapsed="false"/>
    <row r="822" customFormat="false" ht="19.5" hidden="false" customHeight="true" outlineLevel="0" collapsed="false"/>
    <row r="823" customFormat="false" ht="19.5" hidden="false" customHeight="true" outlineLevel="0" collapsed="false"/>
    <row r="824" customFormat="false" ht="19.5" hidden="false" customHeight="true" outlineLevel="0" collapsed="false"/>
    <row r="825" customFormat="false" ht="19.5" hidden="false" customHeight="true" outlineLevel="0" collapsed="false"/>
    <row r="826" customFormat="false" ht="19.5" hidden="false" customHeight="true" outlineLevel="0" collapsed="false"/>
    <row r="827" customFormat="false" ht="19.5" hidden="false" customHeight="true" outlineLevel="0" collapsed="false"/>
    <row r="828" customFormat="false" ht="19.5" hidden="false" customHeight="true" outlineLevel="0" collapsed="false"/>
    <row r="829" customFormat="false" ht="19.5" hidden="false" customHeight="true" outlineLevel="0" collapsed="false"/>
    <row r="830" customFormat="false" ht="19.5" hidden="false" customHeight="true" outlineLevel="0" collapsed="false"/>
    <row r="831" customFormat="false" ht="19.5" hidden="false" customHeight="true" outlineLevel="0" collapsed="false"/>
    <row r="832" customFormat="false" ht="19.5" hidden="false" customHeight="true" outlineLevel="0" collapsed="false"/>
    <row r="833" customFormat="false" ht="19.5" hidden="false" customHeight="true" outlineLevel="0" collapsed="false"/>
    <row r="834" customFormat="false" ht="19.5" hidden="false" customHeight="true" outlineLevel="0" collapsed="false"/>
    <row r="835" customFormat="false" ht="19.5" hidden="false" customHeight="true" outlineLevel="0" collapsed="false"/>
    <row r="836" customFormat="false" ht="19.5" hidden="false" customHeight="true" outlineLevel="0" collapsed="false"/>
    <row r="837" customFormat="false" ht="19.5" hidden="false" customHeight="true" outlineLevel="0" collapsed="false"/>
    <row r="838" customFormat="false" ht="19.5" hidden="false" customHeight="true" outlineLevel="0" collapsed="false"/>
    <row r="839" customFormat="false" ht="19.5" hidden="false" customHeight="true" outlineLevel="0" collapsed="false"/>
    <row r="840" customFormat="false" ht="19.5" hidden="false" customHeight="true" outlineLevel="0" collapsed="false"/>
    <row r="841" customFormat="false" ht="19.5" hidden="false" customHeight="true" outlineLevel="0" collapsed="false"/>
    <row r="842" customFormat="false" ht="19.5" hidden="false" customHeight="true" outlineLevel="0" collapsed="false"/>
    <row r="843" customFormat="false" ht="19.5" hidden="false" customHeight="true" outlineLevel="0" collapsed="false"/>
    <row r="844" customFormat="false" ht="19.5" hidden="false" customHeight="true" outlineLevel="0" collapsed="false"/>
    <row r="845" customFormat="false" ht="19.5" hidden="false" customHeight="true" outlineLevel="0" collapsed="false"/>
    <row r="846" customFormat="false" ht="19.5" hidden="false" customHeight="true" outlineLevel="0" collapsed="false"/>
    <row r="847" customFormat="false" ht="19.5" hidden="false" customHeight="true" outlineLevel="0" collapsed="false"/>
    <row r="848" customFormat="false" ht="19.5" hidden="false" customHeight="true" outlineLevel="0" collapsed="false"/>
    <row r="849" customFormat="false" ht="19.5" hidden="false" customHeight="true" outlineLevel="0" collapsed="false"/>
    <row r="850" customFormat="false" ht="19.5" hidden="false" customHeight="true" outlineLevel="0" collapsed="false"/>
    <row r="851" customFormat="false" ht="19.5" hidden="false" customHeight="true" outlineLevel="0" collapsed="false"/>
    <row r="852" customFormat="false" ht="19.5" hidden="false" customHeight="true" outlineLevel="0" collapsed="false"/>
    <row r="853" customFormat="false" ht="19.5" hidden="false" customHeight="true" outlineLevel="0" collapsed="false"/>
    <row r="854" customFormat="false" ht="19.5" hidden="false" customHeight="true" outlineLevel="0" collapsed="false"/>
    <row r="855" customFormat="false" ht="19.5" hidden="false" customHeight="true" outlineLevel="0" collapsed="false"/>
    <row r="856" customFormat="false" ht="19.5" hidden="false" customHeight="true" outlineLevel="0" collapsed="false"/>
    <row r="857" customFormat="false" ht="19.5" hidden="false" customHeight="true" outlineLevel="0" collapsed="false"/>
    <row r="858" customFormat="false" ht="19.5" hidden="false" customHeight="true" outlineLevel="0" collapsed="false"/>
    <row r="859" customFormat="false" ht="19.5" hidden="false" customHeight="true" outlineLevel="0" collapsed="false"/>
    <row r="860" customFormat="false" ht="19.5" hidden="false" customHeight="true" outlineLevel="0" collapsed="false"/>
    <row r="861" customFormat="false" ht="19.5" hidden="false" customHeight="true" outlineLevel="0" collapsed="false"/>
    <row r="862" customFormat="false" ht="19.5" hidden="false" customHeight="true" outlineLevel="0" collapsed="false"/>
    <row r="863" customFormat="false" ht="19.5" hidden="false" customHeight="true" outlineLevel="0" collapsed="false"/>
    <row r="864" customFormat="false" ht="19.5" hidden="false" customHeight="true" outlineLevel="0" collapsed="false"/>
    <row r="865" customFormat="false" ht="19.5" hidden="false" customHeight="true" outlineLevel="0" collapsed="false"/>
    <row r="866" customFormat="false" ht="19.5" hidden="false" customHeight="true" outlineLevel="0" collapsed="false"/>
    <row r="867" customFormat="false" ht="19.5" hidden="false" customHeight="true" outlineLevel="0" collapsed="false"/>
    <row r="868" customFormat="false" ht="19.5" hidden="false" customHeight="true" outlineLevel="0" collapsed="false"/>
    <row r="869" customFormat="false" ht="19.5" hidden="false" customHeight="true" outlineLevel="0" collapsed="false"/>
    <row r="870" customFormat="false" ht="19.5" hidden="false" customHeight="true" outlineLevel="0" collapsed="false"/>
    <row r="871" customFormat="false" ht="19.5" hidden="false" customHeight="true" outlineLevel="0" collapsed="false"/>
    <row r="872" customFormat="false" ht="19.5" hidden="false" customHeight="true" outlineLevel="0" collapsed="false"/>
    <row r="873" customFormat="false" ht="19.5" hidden="false" customHeight="true" outlineLevel="0" collapsed="false"/>
    <row r="874" customFormat="false" ht="19.5" hidden="false" customHeight="true" outlineLevel="0" collapsed="false"/>
    <row r="875" customFormat="false" ht="19.5" hidden="false" customHeight="true" outlineLevel="0" collapsed="false"/>
    <row r="876" customFormat="false" ht="19.5" hidden="false" customHeight="true" outlineLevel="0" collapsed="false"/>
    <row r="877" customFormat="false" ht="19.5" hidden="false" customHeight="true" outlineLevel="0" collapsed="false"/>
    <row r="878" customFormat="false" ht="19.5" hidden="false" customHeight="true" outlineLevel="0" collapsed="false"/>
    <row r="879" customFormat="false" ht="19.5" hidden="false" customHeight="true" outlineLevel="0" collapsed="false"/>
    <row r="880" customFormat="false" ht="19.5" hidden="false" customHeight="true" outlineLevel="0" collapsed="false"/>
    <row r="881" customFormat="false" ht="19.5" hidden="false" customHeight="true" outlineLevel="0" collapsed="false"/>
    <row r="882" customFormat="false" ht="19.5" hidden="false" customHeight="true" outlineLevel="0" collapsed="false"/>
    <row r="883" customFormat="false" ht="19.5" hidden="false" customHeight="true" outlineLevel="0" collapsed="false"/>
    <row r="884" customFormat="false" ht="19.5" hidden="false" customHeight="true" outlineLevel="0" collapsed="false"/>
    <row r="885" customFormat="false" ht="19.5" hidden="false" customHeight="true" outlineLevel="0" collapsed="false"/>
    <row r="886" customFormat="false" ht="19.5" hidden="false" customHeight="true" outlineLevel="0" collapsed="false"/>
    <row r="887" customFormat="false" ht="19.5" hidden="false" customHeight="true" outlineLevel="0" collapsed="false"/>
    <row r="888" customFormat="false" ht="19.5" hidden="false" customHeight="true" outlineLevel="0" collapsed="false"/>
    <row r="889" customFormat="false" ht="19.5" hidden="false" customHeight="true" outlineLevel="0" collapsed="false"/>
    <row r="890" customFormat="false" ht="19.5" hidden="false" customHeight="true" outlineLevel="0" collapsed="false"/>
    <row r="891" customFormat="false" ht="19.5" hidden="false" customHeight="true" outlineLevel="0" collapsed="false"/>
    <row r="892" customFormat="false" ht="19.5" hidden="false" customHeight="true" outlineLevel="0" collapsed="false"/>
    <row r="893" customFormat="false" ht="19.5" hidden="false" customHeight="true" outlineLevel="0" collapsed="false"/>
    <row r="894" customFormat="false" ht="19.5" hidden="false" customHeight="true" outlineLevel="0" collapsed="false"/>
    <row r="895" customFormat="false" ht="19.5" hidden="false" customHeight="true" outlineLevel="0" collapsed="false"/>
    <row r="896" customFormat="false" ht="19.5" hidden="false" customHeight="true" outlineLevel="0" collapsed="false"/>
    <row r="897" customFormat="false" ht="19.5" hidden="false" customHeight="true" outlineLevel="0" collapsed="false"/>
    <row r="898" customFormat="false" ht="19.5" hidden="false" customHeight="true" outlineLevel="0" collapsed="false"/>
    <row r="899" customFormat="false" ht="19.5" hidden="false" customHeight="true" outlineLevel="0" collapsed="false"/>
    <row r="900" customFormat="false" ht="19.5" hidden="false" customHeight="true" outlineLevel="0" collapsed="false"/>
    <row r="901" customFormat="false" ht="19.5" hidden="false" customHeight="true" outlineLevel="0" collapsed="false"/>
    <row r="902" customFormat="false" ht="19.5" hidden="false" customHeight="true" outlineLevel="0" collapsed="false"/>
    <row r="903" customFormat="false" ht="19.5" hidden="false" customHeight="true" outlineLevel="0" collapsed="false"/>
    <row r="904" customFormat="false" ht="19.5" hidden="false" customHeight="true" outlineLevel="0" collapsed="false"/>
    <row r="905" customFormat="false" ht="19.5" hidden="false" customHeight="true" outlineLevel="0" collapsed="false"/>
    <row r="906" customFormat="false" ht="19.5" hidden="false" customHeight="true" outlineLevel="0" collapsed="false"/>
    <row r="907" customFormat="false" ht="19.5" hidden="false" customHeight="true" outlineLevel="0" collapsed="false"/>
    <row r="908" customFormat="false" ht="19.5" hidden="false" customHeight="true" outlineLevel="0" collapsed="false"/>
    <row r="909" customFormat="false" ht="19.5" hidden="false" customHeight="true" outlineLevel="0" collapsed="false"/>
    <row r="910" customFormat="false" ht="19.5" hidden="false" customHeight="true" outlineLevel="0" collapsed="false"/>
    <row r="911" customFormat="false" ht="19.5" hidden="false" customHeight="true" outlineLevel="0" collapsed="false"/>
    <row r="912" customFormat="false" ht="19.5" hidden="false" customHeight="true" outlineLevel="0" collapsed="false"/>
    <row r="913" customFormat="false" ht="19.5" hidden="false" customHeight="true" outlineLevel="0" collapsed="false"/>
    <row r="914" customFormat="false" ht="19.5" hidden="false" customHeight="true" outlineLevel="0" collapsed="false"/>
    <row r="915" customFormat="false" ht="19.5" hidden="false" customHeight="true" outlineLevel="0" collapsed="false"/>
    <row r="916" customFormat="false" ht="19.5" hidden="false" customHeight="true" outlineLevel="0" collapsed="false"/>
    <row r="917" customFormat="false" ht="19.5" hidden="false" customHeight="true" outlineLevel="0" collapsed="false"/>
    <row r="918" customFormat="false" ht="19.5" hidden="false" customHeight="true" outlineLevel="0" collapsed="false"/>
    <row r="919" customFormat="false" ht="19.5" hidden="false" customHeight="true" outlineLevel="0" collapsed="false"/>
    <row r="920" customFormat="false" ht="19.5" hidden="false" customHeight="true" outlineLevel="0" collapsed="false"/>
    <row r="921" customFormat="false" ht="19.5" hidden="false" customHeight="true" outlineLevel="0" collapsed="false"/>
    <row r="922" customFormat="false" ht="19.5" hidden="false" customHeight="true" outlineLevel="0" collapsed="false"/>
    <row r="923" customFormat="false" ht="19.5" hidden="false" customHeight="true" outlineLevel="0" collapsed="false"/>
    <row r="924" customFormat="false" ht="19.5" hidden="false" customHeight="true" outlineLevel="0" collapsed="false"/>
    <row r="925" customFormat="false" ht="19.5" hidden="false" customHeight="true" outlineLevel="0" collapsed="false"/>
    <row r="926" customFormat="false" ht="19.5" hidden="false" customHeight="true" outlineLevel="0" collapsed="false"/>
    <row r="927" customFormat="false" ht="19.5" hidden="false" customHeight="true" outlineLevel="0" collapsed="false"/>
    <row r="928" customFormat="false" ht="19.5" hidden="false" customHeight="true" outlineLevel="0" collapsed="false"/>
    <row r="929" customFormat="false" ht="19.5" hidden="false" customHeight="true" outlineLevel="0" collapsed="false"/>
    <row r="930" customFormat="false" ht="19.5" hidden="false" customHeight="true" outlineLevel="0" collapsed="false"/>
    <row r="931" customFormat="false" ht="19.5" hidden="false" customHeight="true" outlineLevel="0" collapsed="false"/>
    <row r="932" customFormat="false" ht="19.5" hidden="false" customHeight="true" outlineLevel="0" collapsed="false"/>
    <row r="933" customFormat="false" ht="19.5" hidden="false" customHeight="true" outlineLevel="0" collapsed="false"/>
    <row r="934" customFormat="false" ht="19.5" hidden="false" customHeight="true" outlineLevel="0" collapsed="false"/>
    <row r="935" customFormat="false" ht="19.5" hidden="false" customHeight="true" outlineLevel="0" collapsed="false"/>
    <row r="936" customFormat="false" ht="19.5" hidden="false" customHeight="true" outlineLevel="0" collapsed="false"/>
    <row r="937" customFormat="false" ht="19.5" hidden="false" customHeight="true" outlineLevel="0" collapsed="false"/>
    <row r="938" customFormat="false" ht="19.5" hidden="false" customHeight="true" outlineLevel="0" collapsed="false"/>
    <row r="939" customFormat="false" ht="19.5" hidden="false" customHeight="true" outlineLevel="0" collapsed="false"/>
    <row r="940" customFormat="false" ht="19.5" hidden="false" customHeight="true" outlineLevel="0" collapsed="false"/>
    <row r="941" customFormat="false" ht="19.5" hidden="false" customHeight="true" outlineLevel="0" collapsed="false"/>
    <row r="942" customFormat="false" ht="19.5" hidden="false" customHeight="true" outlineLevel="0" collapsed="false"/>
    <row r="943" customFormat="false" ht="19.5" hidden="false" customHeight="true" outlineLevel="0" collapsed="false"/>
    <row r="944" customFormat="false" ht="19.5" hidden="false" customHeight="true" outlineLevel="0" collapsed="false"/>
    <row r="945" customFormat="false" ht="19.5" hidden="false" customHeight="true" outlineLevel="0" collapsed="false"/>
    <row r="946" customFormat="false" ht="19.5" hidden="false" customHeight="true" outlineLevel="0" collapsed="false"/>
    <row r="947" customFormat="false" ht="19.5" hidden="false" customHeight="true" outlineLevel="0" collapsed="false"/>
    <row r="948" customFormat="false" ht="19.5" hidden="false" customHeight="true" outlineLevel="0" collapsed="false"/>
    <row r="949" customFormat="false" ht="19.5" hidden="false" customHeight="true" outlineLevel="0" collapsed="false"/>
    <row r="950" customFormat="false" ht="19.5" hidden="false" customHeight="true" outlineLevel="0" collapsed="false"/>
    <row r="951" customFormat="false" ht="19.5" hidden="false" customHeight="true" outlineLevel="0" collapsed="false"/>
    <row r="952" customFormat="false" ht="19.5" hidden="false" customHeight="true" outlineLevel="0" collapsed="false"/>
    <row r="953" customFormat="false" ht="19.5" hidden="false" customHeight="true" outlineLevel="0" collapsed="false"/>
    <row r="954" customFormat="false" ht="19.5" hidden="false" customHeight="true" outlineLevel="0" collapsed="false"/>
    <row r="955" customFormat="false" ht="19.5" hidden="false" customHeight="true" outlineLevel="0" collapsed="false"/>
    <row r="956" customFormat="false" ht="19.5" hidden="false" customHeight="true" outlineLevel="0" collapsed="false"/>
    <row r="957" customFormat="false" ht="19.5" hidden="false" customHeight="true" outlineLevel="0" collapsed="false"/>
    <row r="958" customFormat="false" ht="19.5" hidden="false" customHeight="true" outlineLevel="0" collapsed="false"/>
    <row r="959" customFormat="false" ht="19.5" hidden="false" customHeight="true" outlineLevel="0" collapsed="false"/>
    <row r="960" customFormat="false" ht="19.5" hidden="false" customHeight="true" outlineLevel="0" collapsed="false"/>
    <row r="961" customFormat="false" ht="19.5" hidden="false" customHeight="true" outlineLevel="0" collapsed="false"/>
    <row r="962" customFormat="false" ht="19.5" hidden="false" customHeight="true" outlineLevel="0" collapsed="false"/>
    <row r="963" customFormat="false" ht="19.5" hidden="false" customHeight="true" outlineLevel="0" collapsed="false"/>
    <row r="964" customFormat="false" ht="19.5" hidden="false" customHeight="true" outlineLevel="0" collapsed="false"/>
    <row r="965" customFormat="false" ht="19.5" hidden="false" customHeight="true" outlineLevel="0" collapsed="false"/>
    <row r="966" customFormat="false" ht="19.5" hidden="false" customHeight="true" outlineLevel="0" collapsed="false"/>
    <row r="967" customFormat="false" ht="19.5" hidden="false" customHeight="true" outlineLevel="0" collapsed="false"/>
    <row r="968" customFormat="false" ht="19.5" hidden="false" customHeight="true" outlineLevel="0" collapsed="false"/>
    <row r="969" customFormat="false" ht="19.5" hidden="false" customHeight="true" outlineLevel="0" collapsed="false"/>
    <row r="970" customFormat="false" ht="19.5" hidden="false" customHeight="true" outlineLevel="0" collapsed="false"/>
    <row r="971" customFormat="false" ht="19.5" hidden="false" customHeight="true" outlineLevel="0" collapsed="false"/>
    <row r="972" customFormat="false" ht="19.5" hidden="false" customHeight="true" outlineLevel="0" collapsed="false"/>
    <row r="973" customFormat="false" ht="19.5" hidden="false" customHeight="true" outlineLevel="0" collapsed="false"/>
    <row r="974" customFormat="false" ht="19.5" hidden="false" customHeight="true" outlineLevel="0" collapsed="false"/>
    <row r="975" customFormat="false" ht="19.5" hidden="false" customHeight="true" outlineLevel="0" collapsed="false"/>
    <row r="976" customFormat="false" ht="19.5" hidden="false" customHeight="true" outlineLevel="0" collapsed="false"/>
    <row r="977" customFormat="false" ht="19.5" hidden="false" customHeight="true" outlineLevel="0" collapsed="false"/>
    <row r="978" customFormat="false" ht="19.5" hidden="false" customHeight="true" outlineLevel="0" collapsed="false"/>
    <row r="979" customFormat="false" ht="19.5" hidden="false" customHeight="true" outlineLevel="0" collapsed="false"/>
    <row r="980" customFormat="false" ht="19.5" hidden="false" customHeight="true" outlineLevel="0" collapsed="false"/>
    <row r="981" customFormat="false" ht="19.5" hidden="false" customHeight="true" outlineLevel="0" collapsed="false"/>
    <row r="982" customFormat="false" ht="19.5" hidden="false" customHeight="true" outlineLevel="0" collapsed="false"/>
    <row r="983" customFormat="false" ht="19.5" hidden="false" customHeight="true" outlineLevel="0" collapsed="false"/>
    <row r="984" customFormat="false" ht="19.5" hidden="false" customHeight="true" outlineLevel="0" collapsed="false"/>
    <row r="985" customFormat="false" ht="19.5" hidden="false" customHeight="true" outlineLevel="0" collapsed="false"/>
    <row r="986" customFormat="false" ht="19.5" hidden="false" customHeight="true" outlineLevel="0" collapsed="false"/>
    <row r="987" customFormat="false" ht="19.5" hidden="false" customHeight="true" outlineLevel="0" collapsed="false"/>
    <row r="988" customFormat="false" ht="19.5" hidden="false" customHeight="true" outlineLevel="0" collapsed="false"/>
    <row r="989" customFormat="false" ht="19.5" hidden="false" customHeight="true" outlineLevel="0" collapsed="false"/>
    <row r="990" customFormat="false" ht="19.5" hidden="false" customHeight="true" outlineLevel="0" collapsed="false"/>
    <row r="991" customFormat="false" ht="19.5" hidden="false" customHeight="true" outlineLevel="0" collapsed="false"/>
    <row r="992" customFormat="false" ht="19.5" hidden="false" customHeight="true" outlineLevel="0" collapsed="false"/>
    <row r="993" customFormat="false" ht="19.5" hidden="false" customHeight="true" outlineLevel="0" collapsed="false"/>
    <row r="994" customFormat="false" ht="19.5" hidden="false" customHeight="true" outlineLevel="0" collapsed="false"/>
    <row r="995" customFormat="false" ht="19.5" hidden="false" customHeight="true" outlineLevel="0" collapsed="false"/>
    <row r="996" customFormat="false" ht="19.5" hidden="false" customHeight="true" outlineLevel="0" collapsed="false"/>
    <row r="997" customFormat="false" ht="19.5" hidden="false" customHeight="true" outlineLevel="0" collapsed="false"/>
    <row r="998" customFormat="false" ht="19.5" hidden="false" customHeight="true" outlineLevel="0" collapsed="false"/>
    <row r="999" customFormat="false" ht="19.5" hidden="false" customHeight="true" outlineLevel="0" collapsed="false"/>
    <row r="1000" customFormat="false" ht="19.5" hidden="false" customHeight="true" outlineLevel="0" collapsed="false"/>
  </sheetData>
  <mergeCells count="1">
    <mergeCell ref="A1:B1"/>
  </mergeCells>
  <printOptions headings="false" gridLines="false" gridLinesSet="true" horizontalCentered="false" verticalCentered="false"/>
  <pageMargins left="0.905555555555556" right="0.511805555555556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3" activeCellId="0" sqref="J23"/>
    </sheetView>
  </sheetViews>
  <sheetFormatPr defaultColWidth="8.6796875" defaultRowHeight="12.75" customHeight="true" zeroHeight="false" outlineLevelRow="0" outlineLevelCol="0"/>
  <cols>
    <col collapsed="false" customWidth="true" hidden="false" outlineLevel="0" max="1" min="1" style="0" width="29.42"/>
    <col collapsed="false" customWidth="true" hidden="false" outlineLevel="0" max="2" min="2" style="0" width="12.15"/>
    <col collapsed="false" customWidth="true" hidden="false" outlineLevel="0" max="3" min="3" style="0" width="10.57"/>
    <col collapsed="false" customWidth="true" hidden="false" outlineLevel="0" max="4" min="4" style="0" width="12.15"/>
  </cols>
  <sheetData>
    <row r="1" customFormat="false" ht="15" hidden="false" customHeight="false" outlineLevel="0" collapsed="false">
      <c r="A1" s="234" t="s">
        <v>250</v>
      </c>
      <c r="B1" s="234"/>
      <c r="C1" s="234"/>
      <c r="D1" s="234"/>
    </row>
    <row r="3" customFormat="false" ht="15" hidden="false" customHeight="false" outlineLevel="0" collapsed="false">
      <c r="A3" s="234" t="s">
        <v>251</v>
      </c>
      <c r="B3" s="234"/>
      <c r="C3" s="234"/>
      <c r="D3" s="234"/>
    </row>
    <row r="4" customFormat="false" ht="12.75" hidden="false" customHeight="false" outlineLevel="0" collapsed="false">
      <c r="A4" s="235" t="s">
        <v>252</v>
      </c>
      <c r="B4" s="235" t="s">
        <v>134</v>
      </c>
      <c r="C4" s="235" t="s">
        <v>253</v>
      </c>
      <c r="D4" s="235" t="s">
        <v>254</v>
      </c>
    </row>
    <row r="5" customFormat="false" ht="12.75" hidden="false" customHeight="false" outlineLevel="0" collapsed="false">
      <c r="A5" s="236" t="s">
        <v>255</v>
      </c>
      <c r="B5" s="237" t="n">
        <v>129.45</v>
      </c>
      <c r="C5" s="237"/>
      <c r="D5" s="237" t="n">
        <f aca="false">SUM(B5:C5)</f>
        <v>129.45</v>
      </c>
    </row>
    <row r="6" customFormat="false" ht="12.75" hidden="false" customHeight="false" outlineLevel="0" collapsed="false">
      <c r="A6" s="133" t="s">
        <v>256</v>
      </c>
      <c r="B6" s="237" t="n">
        <v>126.45</v>
      </c>
      <c r="C6" s="237"/>
      <c r="D6" s="237" t="n">
        <f aca="false">SUM(B6:C6)</f>
        <v>126.45</v>
      </c>
    </row>
    <row r="7" customFormat="false" ht="12.75" hidden="false" customHeight="false" outlineLevel="0" collapsed="false">
      <c r="A7" s="133" t="s">
        <v>255</v>
      </c>
      <c r="B7" s="237" t="n">
        <v>109.95</v>
      </c>
      <c r="C7" s="237"/>
      <c r="D7" s="237" t="n">
        <f aca="false">SUM(B7:C7)</f>
        <v>109.95</v>
      </c>
    </row>
    <row r="8" customFormat="false" ht="12.75" hidden="false" customHeight="false" outlineLevel="0" collapsed="false">
      <c r="A8" s="238" t="s">
        <v>257</v>
      </c>
      <c r="B8" s="238"/>
      <c r="C8" s="238"/>
      <c r="D8" s="239" t="n">
        <f aca="false">AVERAGE(D5:D7)</f>
        <v>121.95</v>
      </c>
    </row>
    <row r="9" customFormat="false" ht="12.75" hidden="false" customHeight="false" outlineLevel="0" collapsed="false">
      <c r="A9" s="133" t="s">
        <v>258</v>
      </c>
    </row>
    <row r="11" customFormat="false" ht="15" hidden="false" customHeight="false" outlineLevel="0" collapsed="false">
      <c r="A11" s="234" t="s">
        <v>259</v>
      </c>
      <c r="B11" s="234"/>
      <c r="C11" s="234"/>
      <c r="D11" s="234"/>
    </row>
    <row r="12" customFormat="false" ht="12.75" hidden="false" customHeight="false" outlineLevel="0" collapsed="false">
      <c r="A12" s="235" t="s">
        <v>252</v>
      </c>
      <c r="B12" s="235" t="s">
        <v>134</v>
      </c>
      <c r="C12" s="235" t="s">
        <v>253</v>
      </c>
      <c r="D12" s="235" t="s">
        <v>254</v>
      </c>
    </row>
    <row r="13" customFormat="false" ht="12.75" hidden="false" customHeight="false" outlineLevel="0" collapsed="false">
      <c r="A13" s="236" t="s">
        <v>255</v>
      </c>
      <c r="B13" s="237" t="n">
        <v>517.8</v>
      </c>
      <c r="C13" s="237"/>
      <c r="D13" s="237" t="n">
        <f aca="false">SUM(B13:C13)</f>
        <v>517.8</v>
      </c>
    </row>
    <row r="14" customFormat="false" ht="12.75" hidden="false" customHeight="false" outlineLevel="0" collapsed="false">
      <c r="A14" s="133" t="s">
        <v>256</v>
      </c>
      <c r="B14" s="237" t="n">
        <v>505.8</v>
      </c>
      <c r="C14" s="237"/>
      <c r="D14" s="237" t="n">
        <f aca="false">SUM(B14:C14)</f>
        <v>505.8</v>
      </c>
    </row>
    <row r="15" customFormat="false" ht="12.75" hidden="false" customHeight="false" outlineLevel="0" collapsed="false">
      <c r="A15" s="133" t="s">
        <v>255</v>
      </c>
      <c r="B15" s="237" t="n">
        <v>439.8</v>
      </c>
      <c r="C15" s="237"/>
      <c r="D15" s="237" t="n">
        <f aca="false">SUM(B15:C15)</f>
        <v>439.8</v>
      </c>
    </row>
    <row r="16" customFormat="false" ht="12.75" hidden="false" customHeight="false" outlineLevel="0" collapsed="false">
      <c r="A16" s="238" t="s">
        <v>257</v>
      </c>
      <c r="B16" s="238"/>
      <c r="C16" s="238"/>
      <c r="D16" s="239" t="n">
        <f aca="false">AVERAGE(D13:D15)</f>
        <v>487.8</v>
      </c>
    </row>
    <row r="17" customFormat="false" ht="12.75" hidden="false" customHeight="false" outlineLevel="0" collapsed="false">
      <c r="A17" s="133" t="s">
        <v>258</v>
      </c>
      <c r="B17" s="240"/>
      <c r="C17" s="240"/>
      <c r="D17" s="239"/>
    </row>
    <row r="19" customFormat="false" ht="15" hidden="false" customHeight="false" outlineLevel="0" collapsed="false">
      <c r="A19" s="234" t="s">
        <v>260</v>
      </c>
      <c r="B19" s="234"/>
      <c r="C19" s="234"/>
      <c r="D19" s="234"/>
    </row>
    <row r="20" customFormat="false" ht="12.75" hidden="false" customHeight="false" outlineLevel="0" collapsed="false">
      <c r="A20" s="235" t="s">
        <v>252</v>
      </c>
      <c r="B20" s="235" t="s">
        <v>134</v>
      </c>
      <c r="C20" s="235" t="s">
        <v>254</v>
      </c>
    </row>
    <row r="21" customFormat="false" ht="12.75" hidden="false" customHeight="false" outlineLevel="0" collapsed="false">
      <c r="A21" s="236" t="s">
        <v>261</v>
      </c>
      <c r="B21" s="237" t="n">
        <v>6.24</v>
      </c>
      <c r="C21" s="237" t="n">
        <f aca="false">SUM(B21)</f>
        <v>6.24</v>
      </c>
    </row>
    <row r="22" customFormat="false" ht="12.75" hidden="false" customHeight="false" outlineLevel="0" collapsed="false">
      <c r="A22" s="236" t="s">
        <v>262</v>
      </c>
      <c r="B22" s="237" t="n">
        <v>6.1</v>
      </c>
      <c r="C22" s="237" t="n">
        <f aca="false">SUM(B22)</f>
        <v>6.1</v>
      </c>
    </row>
    <row r="23" customFormat="false" ht="12.75" hidden="false" customHeight="false" outlineLevel="0" collapsed="false">
      <c r="A23" s="236" t="s">
        <v>263</v>
      </c>
      <c r="B23" s="237" t="n">
        <v>6.09</v>
      </c>
      <c r="C23" s="237" t="n">
        <f aca="false">SUM(B23)</f>
        <v>6.09</v>
      </c>
    </row>
    <row r="24" customFormat="false" ht="12.75" hidden="false" customHeight="false" outlineLevel="0" collapsed="false">
      <c r="A24" s="238" t="s">
        <v>257</v>
      </c>
      <c r="B24" s="238"/>
      <c r="C24" s="239" t="n">
        <f aca="false">AVERAGE(C21:C23)</f>
        <v>6.14333333333333</v>
      </c>
    </row>
    <row r="26" customFormat="false" ht="15" hidden="false" customHeight="false" outlineLevel="0" collapsed="false">
      <c r="A26" s="234" t="s">
        <v>264</v>
      </c>
      <c r="B26" s="234"/>
      <c r="C26" s="234"/>
      <c r="D26" s="234"/>
    </row>
    <row r="27" customFormat="false" ht="12.75" hidden="false" customHeight="false" outlineLevel="0" collapsed="false">
      <c r="A27" s="235" t="s">
        <v>252</v>
      </c>
      <c r="B27" s="235" t="s">
        <v>134</v>
      </c>
      <c r="C27" s="235" t="s">
        <v>254</v>
      </c>
    </row>
    <row r="28" customFormat="false" ht="12.75" hidden="false" customHeight="false" outlineLevel="0" collapsed="false">
      <c r="A28" s="236" t="s">
        <v>261</v>
      </c>
      <c r="B28" s="237" t="n">
        <v>49.9</v>
      </c>
      <c r="C28" s="237" t="n">
        <f aca="false">SUM(B28)</f>
        <v>49.9</v>
      </c>
    </row>
    <row r="29" customFormat="false" ht="12.75" hidden="false" customHeight="false" outlineLevel="0" collapsed="false">
      <c r="A29" s="236" t="s">
        <v>262</v>
      </c>
      <c r="B29" s="237" t="n">
        <v>41.9</v>
      </c>
      <c r="C29" s="237" t="n">
        <f aca="false">SUM(B29)</f>
        <v>41.9</v>
      </c>
    </row>
    <row r="30" customFormat="false" ht="12.75" hidden="false" customHeight="false" outlineLevel="0" collapsed="false">
      <c r="A30" s="236" t="s">
        <v>263</v>
      </c>
      <c r="B30" s="237" t="n">
        <v>40</v>
      </c>
      <c r="C30" s="237" t="n">
        <f aca="false">SUM(B30)</f>
        <v>40</v>
      </c>
    </row>
    <row r="31" customFormat="false" ht="12.75" hidden="false" customHeight="false" outlineLevel="0" collapsed="false">
      <c r="A31" s="238" t="s">
        <v>257</v>
      </c>
      <c r="B31" s="238"/>
      <c r="C31" s="239" t="n">
        <f aca="false">AVERAGE(C28:C30)</f>
        <v>43.9333333333333</v>
      </c>
    </row>
    <row r="33" customFormat="false" ht="15" hidden="false" customHeight="false" outlineLevel="0" collapsed="false">
      <c r="A33" s="234" t="s">
        <v>265</v>
      </c>
      <c r="B33" s="234"/>
      <c r="C33" s="234"/>
      <c r="D33" s="234"/>
    </row>
    <row r="34" customFormat="false" ht="12.75" hidden="false" customHeight="false" outlineLevel="0" collapsed="false">
      <c r="A34" s="235" t="s">
        <v>252</v>
      </c>
      <c r="B34" s="235" t="s">
        <v>134</v>
      </c>
      <c r="C34" s="235" t="s">
        <v>253</v>
      </c>
      <c r="D34" s="235" t="s">
        <v>254</v>
      </c>
    </row>
    <row r="35" customFormat="false" ht="12.75" hidden="false" customHeight="false" outlineLevel="0" collapsed="false">
      <c r="A35" s="236" t="s">
        <v>266</v>
      </c>
      <c r="B35" s="237" t="n">
        <v>1590</v>
      </c>
      <c r="C35" s="237" t="n">
        <v>66.02</v>
      </c>
      <c r="D35" s="237" t="n">
        <f aca="false">SUM(B35:C35)</f>
        <v>1656.02</v>
      </c>
    </row>
    <row r="36" customFormat="false" ht="12.75" hidden="false" customHeight="false" outlineLevel="0" collapsed="false">
      <c r="A36" s="236" t="s">
        <v>267</v>
      </c>
      <c r="B36" s="237" t="n">
        <v>1595.99</v>
      </c>
      <c r="C36" s="237" t="n">
        <v>92.5</v>
      </c>
      <c r="D36" s="237" t="n">
        <f aca="false">SUM(B36:C36)</f>
        <v>1688.49</v>
      </c>
    </row>
    <row r="37" customFormat="false" ht="12.75" hidden="false" customHeight="false" outlineLevel="0" collapsed="false">
      <c r="A37" s="133" t="s">
        <v>268</v>
      </c>
      <c r="B37" s="237" t="n">
        <v>1505.68</v>
      </c>
      <c r="C37" s="237"/>
      <c r="D37" s="237" t="n">
        <f aca="false">SUM(B37:C37)</f>
        <v>1505.68</v>
      </c>
    </row>
    <row r="38" customFormat="false" ht="12.75" hidden="false" customHeight="false" outlineLevel="0" collapsed="false">
      <c r="A38" s="238" t="s">
        <v>257</v>
      </c>
      <c r="B38" s="238"/>
      <c r="C38" s="238"/>
      <c r="D38" s="239" t="n">
        <f aca="false">AVERAGE(D35:D37)</f>
        <v>1616.73</v>
      </c>
    </row>
    <row r="40" customFormat="false" ht="15" hidden="false" customHeight="false" outlineLevel="0" collapsed="false">
      <c r="A40" s="234" t="s">
        <v>269</v>
      </c>
      <c r="B40" s="234"/>
      <c r="C40" s="234"/>
      <c r="D40" s="234"/>
    </row>
    <row r="41" customFormat="false" ht="12.75" hidden="false" customHeight="false" outlineLevel="0" collapsed="false">
      <c r="A41" s="235" t="s">
        <v>252</v>
      </c>
      <c r="B41" s="235" t="s">
        <v>134</v>
      </c>
      <c r="C41" s="235" t="s">
        <v>253</v>
      </c>
      <c r="D41" s="235" t="s">
        <v>254</v>
      </c>
    </row>
    <row r="42" customFormat="false" ht="12.75" hidden="false" customHeight="false" outlineLevel="0" collapsed="false">
      <c r="A42" s="133" t="s">
        <v>270</v>
      </c>
      <c r="B42" s="237" t="n">
        <v>752.4</v>
      </c>
      <c r="C42" s="237" t="n">
        <v>150</v>
      </c>
      <c r="D42" s="237" t="n">
        <f aca="false">SUM(B42:C42)</f>
        <v>902.4</v>
      </c>
    </row>
    <row r="43" customFormat="false" ht="12.75" hidden="false" customHeight="false" outlineLevel="0" collapsed="false">
      <c r="A43" s="236" t="s">
        <v>266</v>
      </c>
      <c r="B43" s="237" t="n">
        <v>799</v>
      </c>
      <c r="C43" s="237" t="n">
        <v>75.27</v>
      </c>
      <c r="D43" s="237" t="n">
        <f aca="false">SUM(B43:C43)</f>
        <v>874.27</v>
      </c>
    </row>
    <row r="44" customFormat="false" ht="12.75" hidden="false" customHeight="false" outlineLevel="0" collapsed="false">
      <c r="A44" s="133" t="s">
        <v>271</v>
      </c>
      <c r="B44" s="237" t="n">
        <v>799</v>
      </c>
      <c r="C44" s="237" t="n">
        <v>75.27</v>
      </c>
      <c r="D44" s="237" t="n">
        <f aca="false">SUM(B44:C44)</f>
        <v>874.27</v>
      </c>
    </row>
    <row r="45" customFormat="false" ht="12.75" hidden="false" customHeight="false" outlineLevel="0" collapsed="false">
      <c r="A45" s="238" t="s">
        <v>257</v>
      </c>
      <c r="B45" s="238"/>
      <c r="C45" s="238"/>
      <c r="D45" s="239" t="n">
        <f aca="false">AVERAGE(D42:D44)</f>
        <v>883.646666666667</v>
      </c>
    </row>
    <row r="47" customFormat="false" ht="15" hidden="false" customHeight="false" outlineLevel="0" collapsed="false">
      <c r="A47" s="234" t="s">
        <v>272</v>
      </c>
      <c r="B47" s="234"/>
      <c r="C47" s="234"/>
      <c r="D47" s="234"/>
    </row>
    <row r="48" customFormat="false" ht="12.75" hidden="false" customHeight="false" outlineLevel="0" collapsed="false">
      <c r="A48" s="235" t="s">
        <v>252</v>
      </c>
      <c r="B48" s="235" t="s">
        <v>134</v>
      </c>
      <c r="C48" s="235" t="s">
        <v>253</v>
      </c>
      <c r="D48" s="235" t="s">
        <v>254</v>
      </c>
    </row>
    <row r="49" customFormat="false" ht="12.75" hidden="false" customHeight="false" outlineLevel="0" collapsed="false">
      <c r="A49" s="133" t="s">
        <v>273</v>
      </c>
      <c r="B49" s="237" t="n">
        <v>2888</v>
      </c>
      <c r="C49" s="237"/>
      <c r="D49" s="237" t="n">
        <f aca="false">SUM(B49:C49)</f>
        <v>2888</v>
      </c>
    </row>
    <row r="50" customFormat="false" ht="12.75" hidden="false" customHeight="false" outlineLevel="0" collapsed="false">
      <c r="A50" s="236" t="s">
        <v>266</v>
      </c>
      <c r="B50" s="237" t="n">
        <v>1950</v>
      </c>
      <c r="C50" s="237" t="n">
        <v>104.19</v>
      </c>
      <c r="D50" s="237" t="n">
        <f aca="false">SUM(B50:C50)</f>
        <v>2054.19</v>
      </c>
    </row>
    <row r="51" customFormat="false" ht="12.75" hidden="false" customHeight="false" outlineLevel="0" collapsed="false">
      <c r="A51" s="133" t="s">
        <v>268</v>
      </c>
      <c r="B51" s="237" t="n">
        <v>1777.67</v>
      </c>
      <c r="C51" s="237"/>
      <c r="D51" s="237" t="n">
        <f aca="false">SUM(B51:C51)</f>
        <v>1777.67</v>
      </c>
    </row>
    <row r="52" customFormat="false" ht="12.75" hidden="false" customHeight="false" outlineLevel="0" collapsed="false">
      <c r="A52" s="238" t="s">
        <v>257</v>
      </c>
      <c r="B52" s="238"/>
      <c r="C52" s="238"/>
      <c r="D52" s="239" t="n">
        <f aca="false">AVERAGE(D49:D51)</f>
        <v>2239.95333333333</v>
      </c>
    </row>
  </sheetData>
  <mergeCells count="15">
    <mergeCell ref="A1:D1"/>
    <mergeCell ref="A3:D3"/>
    <mergeCell ref="A8:C8"/>
    <mergeCell ref="A11:D11"/>
    <mergeCell ref="A16:C16"/>
    <mergeCell ref="A19:D19"/>
    <mergeCell ref="A24:B24"/>
    <mergeCell ref="A26:D26"/>
    <mergeCell ref="A31:B31"/>
    <mergeCell ref="A33:D33"/>
    <mergeCell ref="A38:C38"/>
    <mergeCell ref="A40:D40"/>
    <mergeCell ref="A45:C45"/>
    <mergeCell ref="A47:D47"/>
    <mergeCell ref="A52:C5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329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2000-12-13T10:02:50Z</dcterms:created>
  <dc:creator>Flavia Burmeister Martins</dc:creator>
  <dc:description/>
  <dc:language>pt-BR</dc:language>
  <cp:lastModifiedBy/>
  <cp:lastPrinted>2024-05-14T12:23:10Z</cp:lastPrinted>
  <dcterms:modified xsi:type="dcterms:W3CDTF">2026-02-10T16:15:22Z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